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endrag\AppData\Local\Microsoft\Windows\INetCache\Content.Outlook\MVTHMFO7\"/>
    </mc:Choice>
  </mc:AlternateContent>
  <xr:revisionPtr revIDLastSave="0" documentId="8_{DD42058A-F636-4488-B9E1-8B08969F7153}" xr6:coauthVersionLast="47" xr6:coauthVersionMax="47" xr10:uidLastSave="{00000000-0000-0000-0000-000000000000}"/>
  <bookViews>
    <workbookView xWindow="-120" yWindow="-120" windowWidth="20730" windowHeight="11160" xr2:uid="{0E3F71FE-9174-4E15-8A6D-79A643D0DE48}"/>
  </bookViews>
  <sheets>
    <sheet name="TER from 01 04 2024" sheetId="1" r:id="rId1"/>
    <sheet name="QLF TER " sheetId="2" r:id="rId2"/>
  </sheets>
  <externalReferences>
    <externalReference r:id="rId3"/>
    <externalReference r:id="rId4"/>
  </externalReferences>
  <definedNames>
    <definedName name="a">#REF!</definedName>
    <definedName name="aaa" hidden="1">{#N/A,#N/A,FALSE,"BAF"}</definedName>
    <definedName name="aaaa" hidden="1">{#N/A,#N/A,FALSE,"BAF"}</definedName>
    <definedName name="abc" hidden="1">{#N/A,#N/A,FALSE,"BAF"}</definedName>
    <definedName name="ACCNO">[1]JOURNALS!$B$9:$B$308</definedName>
    <definedName name="ACCNOII">#REF!</definedName>
    <definedName name="AccountInput">#REF!</definedName>
    <definedName name="arpt" hidden="1">{#N/A,#N/A,FALSE,"BAF"}</definedName>
    <definedName name="AUDIT">[1]JOURNALS!$J$9:$J$308</definedName>
    <definedName name="AUDITII">#REF!</definedName>
    <definedName name="BAL_SHEET">#REF!</definedName>
    <definedName name="_xlnm.Database">#REF!</definedName>
    <definedName name="finresult">#REF!</definedName>
    <definedName name="GroupResult">#REF!</definedName>
    <definedName name="NA" hidden="1">{#N/A,#N/A,FALSE,"BAF"}</definedName>
    <definedName name="oldy">[2]BALSHEET!$A$2:$D$71</definedName>
    <definedName name="PREAUDITII">#REF!</definedName>
    <definedName name="realised" hidden="1">{#N/A,#N/A,FALSE,"BAF"}</definedName>
    <definedName name="rel" hidden="1">{#N/A,#N/A,FALSE,"BAF"}</definedName>
    <definedName name="REVENUE">#REF!</definedName>
    <definedName name="TB">#REF!</definedName>
    <definedName name="unitinfo">#REF!</definedName>
    <definedName name="unrealised" hidden="1">{#N/A,#N/A,FALSE,"BAF"}</definedName>
    <definedName name="wrn.Net._.Assets." hidden="1">{#N/A,#N/A,FALSE,"BAF"}</definedName>
    <definedName name="xyz" hidden="1">{#N/A,#N/A,FALSE,"BAF"}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31" i="1"/>
  <c r="B30" i="1"/>
  <c r="E8" i="2"/>
  <c r="E7" i="2"/>
  <c r="E6" i="2"/>
  <c r="B8" i="2"/>
  <c r="F7" i="2"/>
  <c r="F9" i="2" s="1"/>
  <c r="F11" i="2" s="1"/>
  <c r="C7" i="2"/>
  <c r="B7" i="2"/>
  <c r="B6" i="2"/>
  <c r="B29" i="1"/>
  <c r="B6" i="1"/>
  <c r="B4" i="1"/>
  <c r="H8" i="2" l="1"/>
  <c r="I8" i="2" s="1"/>
  <c r="H7" i="2"/>
  <c r="I7" i="2"/>
  <c r="H6" i="2"/>
  <c r="I6" i="2" s="1"/>
  <c r="C9" i="2"/>
  <c r="C11" i="2" s="1"/>
  <c r="F56" i="1"/>
  <c r="F54" i="1"/>
  <c r="F52" i="1"/>
  <c r="J6" i="1"/>
  <c r="J8" i="1"/>
  <c r="J4" i="1"/>
  <c r="F18" i="1"/>
  <c r="B5" i="1"/>
  <c r="F6" i="1"/>
  <c r="J18" i="1"/>
  <c r="J16" i="1"/>
  <c r="I13" i="2" l="1"/>
  <c r="I9" i="2"/>
  <c r="I11" i="2" s="1"/>
  <c r="I14" i="2"/>
  <c r="J17" i="1"/>
  <c r="F16" i="1"/>
  <c r="F17" i="1" s="1"/>
  <c r="F4" i="1"/>
  <c r="K24" i="1" l="1"/>
  <c r="K23" i="1"/>
  <c r="K19" i="1"/>
  <c r="K21" i="1" s="1"/>
  <c r="K12" i="1"/>
  <c r="K11" i="1"/>
  <c r="K5" i="1"/>
  <c r="K7" i="1" s="1"/>
  <c r="K9" i="1" s="1"/>
  <c r="G60" i="1"/>
  <c r="G59" i="1"/>
  <c r="G53" i="1"/>
  <c r="G55" i="1" s="1"/>
  <c r="G57" i="1" s="1"/>
  <c r="G24" i="1"/>
  <c r="G23" i="1"/>
  <c r="G19" i="1"/>
  <c r="G21" i="1" s="1"/>
  <c r="G12" i="1"/>
  <c r="G11" i="1"/>
  <c r="G7" i="1"/>
  <c r="G9" i="1" s="1"/>
  <c r="G5" i="1"/>
  <c r="C34" i="1"/>
  <c r="C32" i="1"/>
  <c r="C12" i="1"/>
  <c r="C11" i="1"/>
  <c r="C5" i="1"/>
  <c r="C7" i="1" s="1"/>
  <c r="C9" i="1" s="1"/>
  <c r="J24" i="1" l="1"/>
  <c r="J23" i="1"/>
  <c r="J19" i="1"/>
  <c r="J21" i="1" s="1"/>
  <c r="F60" i="1"/>
  <c r="F59" i="1"/>
  <c r="F53" i="1"/>
  <c r="F55" i="1" s="1"/>
  <c r="F57" i="1" s="1"/>
  <c r="F24" i="1"/>
  <c r="F23" i="1"/>
  <c r="F19" i="1"/>
  <c r="F21" i="1" s="1"/>
  <c r="B60" i="1"/>
  <c r="B59" i="1"/>
  <c r="B53" i="1"/>
  <c r="B55" i="1" s="1"/>
  <c r="F47" i="1"/>
  <c r="B47" i="1"/>
  <c r="F46" i="1"/>
  <c r="B46" i="1"/>
  <c r="F40" i="1"/>
  <c r="F42" i="1" s="1"/>
  <c r="B40" i="1"/>
  <c r="B34" i="1"/>
  <c r="B32" i="1"/>
  <c r="F29" i="1"/>
  <c r="F34" i="1" s="1"/>
  <c r="B24" i="1"/>
  <c r="B23" i="1"/>
  <c r="B17" i="1"/>
  <c r="B21" i="1" s="1"/>
  <c r="J12" i="1"/>
  <c r="F12" i="1"/>
  <c r="B12" i="1"/>
  <c r="J11" i="1"/>
  <c r="F11" i="1"/>
  <c r="B11" i="1"/>
  <c r="J5" i="1"/>
  <c r="J7" i="1" s="1"/>
  <c r="J9" i="1" s="1"/>
  <c r="F5" i="1"/>
  <c r="F7" i="1" s="1"/>
  <c r="F9" i="1" s="1"/>
  <c r="B7" i="1"/>
  <c r="B9" i="1" s="1"/>
  <c r="F32" i="1" l="1"/>
  <c r="F44" i="1"/>
  <c r="B57" i="1"/>
  <c r="B42" i="1"/>
  <c r="B44" i="1" l="1"/>
</calcChain>
</file>

<file path=xl/sharedStrings.xml><?xml version="1.0" encoding="utf-8"?>
<sst xmlns="http://schemas.openxmlformats.org/spreadsheetml/2006/main" count="152" uniqueCount="36">
  <si>
    <t>MFEE</t>
  </si>
  <si>
    <t>GST ON MFEE</t>
  </si>
  <si>
    <t>OTHER EXP</t>
  </si>
  <si>
    <t>TER - DIRECT PLAN</t>
  </si>
  <si>
    <t>DISTRIBUTOR COMMISSION</t>
  </si>
  <si>
    <t>TER - REGULAR PLAN</t>
  </si>
  <si>
    <t>UPTO 500 CRORE AUM</t>
  </si>
  <si>
    <t>MFEE UPTO 500 CR AUM</t>
  </si>
  <si>
    <t xml:space="preserve"> </t>
  </si>
  <si>
    <t>QUANTUM LONG TERM EQUITY VALUE FUND (QLTEVF)</t>
  </si>
  <si>
    <t>QUANTUM ESG BEST IN CLASS STRATEGY FUND (QESG)</t>
  </si>
  <si>
    <t>QUANTUM DYNAMIC BOND FUND (QDBF)</t>
  </si>
  <si>
    <t>QUANTUM EQUITY FUND OF FUND (QEFOF)</t>
  </si>
  <si>
    <t>QUANTUM SMALL CAP FUND (QSCAP)</t>
  </si>
  <si>
    <t>QUANTUM NIFTY ETF FUND (QNF)</t>
  </si>
  <si>
    <t>QUANTUM GOLD FUND (QGF)</t>
  </si>
  <si>
    <t>QUANTUM NIFTY ETF FUND OF FUND (QNFOF)</t>
  </si>
  <si>
    <t>QUANTUM GOLD SAVINGS FUND (QGSF)</t>
  </si>
  <si>
    <t>QUANTUM LIQUID FUND (QLF) - TER CALCULATION AS PER SLABWISE AUM</t>
  </si>
  <si>
    <t>BASE TER -DIRECT PLAN</t>
  </si>
  <si>
    <t>BASE TER - REGULAR PLAN</t>
  </si>
  <si>
    <t>QUANTUM ELSS TAX SAVER FUND (QTSF)</t>
  </si>
  <si>
    <t>TER From 01/04/2024 to 11/07/2024</t>
  </si>
  <si>
    <t>TER From 01/04/2024 to 07/07/2024</t>
  </si>
  <si>
    <t>TER From 01/04/2024 onwards</t>
  </si>
  <si>
    <t>QUANTUM MULTI ASSET FUND OF FUND (QMAFOF )(date of allotment 11/06/2012)</t>
  </si>
  <si>
    <t>QUANTUM MULTI ASSET ALLOCATION FUND  (QMULTI) - (date of allotment 07/03/2024)</t>
  </si>
  <si>
    <t>TER from 1st April 2024 Onwards</t>
  </si>
  <si>
    <t>calculated on AUM of 31/08/2024 on slabwise AUM</t>
  </si>
  <si>
    <t>TOTAL AUM 549.91 CRORES AS ON 31/08/2024</t>
  </si>
  <si>
    <t xml:space="preserve">calculated on Total  AUM of 31/08/2024 </t>
  </si>
  <si>
    <t>NEXT AUM UPTO 250 CRORES ( I.E. CURRENT AUM 33.31 CRORES)</t>
  </si>
  <si>
    <t>TER FROM 12/07/2024 ONWARDS</t>
  </si>
  <si>
    <t>TER FROM 08/07/2024 ONWARDS</t>
  </si>
  <si>
    <t xml:space="preserve">Note :- As per SEBI Regulations Management Fees cannot be charged on AMC investments in the Scheme. So the actual TER charged would </t>
  </si>
  <si>
    <t>be lower from the above wherever there's AMC investment in the Scheme.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</si>
</sst>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00%"/>
    <numFmt numFmtId="166" formatCode="0.000%"/>
    <numFmt numFmtId="167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D0D0D"/>
      <name val="Calibri"/>
      <family val="2"/>
    </font>
    <font>
      <b/>
      <sz val="11"/>
      <color rgb="FF0D0D0D"/>
      <name val="Calibri"/>
      <family val="2"/>
    </font>
    <font>
      <sz val="1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0" fillId="0" borderId="1" xfId="0" applyBorder="1"/>
    <xf numFmtId="0" fontId="4" fillId="0" borderId="3" xfId="0" applyFont="1" applyBorder="1"/>
    <xf numFmtId="0" fontId="2" fillId="0" borderId="0" xfId="0" applyFont="1"/>
    <xf numFmtId="10" fontId="3" fillId="0" borderId="0" xfId="2" applyNumberFormat="1" applyFont="1" applyBorder="1"/>
    <xf numFmtId="10" fontId="2" fillId="0" borderId="0" xfId="2" applyNumberFormat="1" applyFont="1" applyBorder="1"/>
    <xf numFmtId="10" fontId="4" fillId="0" borderId="0" xfId="0" applyNumberFormat="1" applyFont="1"/>
    <xf numFmtId="1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top"/>
    </xf>
    <xf numFmtId="10" fontId="0" fillId="0" borderId="0" xfId="2" applyNumberFormat="1" applyFont="1" applyFill="1" applyBorder="1"/>
    <xf numFmtId="10" fontId="2" fillId="0" borderId="0" xfId="2" applyNumberFormat="1" applyFont="1" applyFill="1" applyBorder="1"/>
    <xf numFmtId="165" fontId="2" fillId="0" borderId="0" xfId="2" applyNumberFormat="1" applyFont="1" applyFill="1" applyBorder="1"/>
    <xf numFmtId="165" fontId="2" fillId="0" borderId="0" xfId="2" applyNumberFormat="1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2" fillId="0" borderId="8" xfId="0" applyFont="1" applyBorder="1"/>
    <xf numFmtId="0" fontId="2" fillId="0" borderId="6" xfId="0" applyFont="1" applyBorder="1"/>
    <xf numFmtId="0" fontId="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4" fillId="0" borderId="0" xfId="2" applyNumberFormat="1" applyFont="1" applyBorder="1"/>
    <xf numFmtId="10" fontId="0" fillId="0" borderId="0" xfId="2" applyNumberFormat="1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165" fontId="0" fillId="0" borderId="0" xfId="2" applyNumberFormat="1" applyFont="1" applyBorder="1"/>
    <xf numFmtId="164" fontId="0" fillId="0" borderId="0" xfId="1" applyFont="1" applyBorder="1"/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0" fontId="3" fillId="0" borderId="7" xfId="2" applyNumberFormat="1" applyFont="1" applyBorder="1"/>
    <xf numFmtId="10" fontId="4" fillId="0" borderId="7" xfId="0" applyNumberFormat="1" applyFont="1" applyBorder="1"/>
    <xf numFmtId="0" fontId="2" fillId="0" borderId="9" xfId="0" applyFont="1" applyBorder="1"/>
    <xf numFmtId="10" fontId="4" fillId="0" borderId="11" xfId="0" applyNumberFormat="1" applyFont="1" applyBorder="1"/>
    <xf numFmtId="0" fontId="4" fillId="0" borderId="17" xfId="0" applyFont="1" applyBorder="1"/>
    <xf numFmtId="10" fontId="4" fillId="0" borderId="17" xfId="2" applyNumberFormat="1" applyFont="1" applyBorder="1"/>
    <xf numFmtId="10" fontId="3" fillId="0" borderId="17" xfId="2" applyNumberFormat="1" applyFont="1" applyBorder="1"/>
    <xf numFmtId="10" fontId="2" fillId="0" borderId="17" xfId="2" applyNumberFormat="1" applyFont="1" applyBorder="1"/>
    <xf numFmtId="0" fontId="4" fillId="0" borderId="18" xfId="0" applyFont="1" applyBorder="1"/>
    <xf numFmtId="0" fontId="4" fillId="0" borderId="19" xfId="0" applyFont="1" applyBorder="1"/>
    <xf numFmtId="10" fontId="4" fillId="0" borderId="19" xfId="2" applyNumberFormat="1" applyFont="1" applyBorder="1"/>
    <xf numFmtId="10" fontId="3" fillId="0" borderId="19" xfId="2" applyNumberFormat="1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21" xfId="0" applyBorder="1"/>
    <xf numFmtId="0" fontId="2" fillId="0" borderId="22" xfId="0" applyFont="1" applyBorder="1"/>
    <xf numFmtId="0" fontId="0" fillId="0" borderId="22" xfId="0" applyBorder="1"/>
    <xf numFmtId="0" fontId="2" fillId="0" borderId="24" xfId="0" applyFont="1" applyBorder="1"/>
    <xf numFmtId="0" fontId="2" fillId="0" borderId="17" xfId="0" applyFont="1" applyBorder="1" applyAlignment="1">
      <alignment horizontal="center" vertical="top" wrapText="1"/>
    </xf>
    <xf numFmtId="0" fontId="0" fillId="0" borderId="17" xfId="0" applyBorder="1"/>
    <xf numFmtId="10" fontId="0" fillId="0" borderId="17" xfId="2" applyNumberFormat="1" applyFont="1" applyBorder="1"/>
    <xf numFmtId="165" fontId="0" fillId="0" borderId="17" xfId="2" applyNumberFormat="1" applyFont="1" applyBorder="1"/>
    <xf numFmtId="0" fontId="0" fillId="0" borderId="16" xfId="0" applyBorder="1"/>
    <xf numFmtId="10" fontId="0" fillId="0" borderId="16" xfId="2" applyNumberFormat="1" applyFont="1" applyBorder="1"/>
    <xf numFmtId="0" fontId="2" fillId="0" borderId="7" xfId="0" applyFont="1" applyBorder="1" applyAlignment="1">
      <alignment horizontal="right"/>
    </xf>
    <xf numFmtId="10" fontId="4" fillId="0" borderId="7" xfId="0" applyNumberFormat="1" applyFont="1" applyBorder="1" applyAlignment="1">
      <alignment horizontal="right"/>
    </xf>
    <xf numFmtId="10" fontId="4" fillId="0" borderId="11" xfId="0" applyNumberFormat="1" applyFont="1" applyBorder="1" applyAlignment="1">
      <alignment horizontal="right"/>
    </xf>
    <xf numFmtId="166" fontId="2" fillId="0" borderId="16" xfId="2" applyNumberFormat="1" applyFont="1" applyBorder="1"/>
    <xf numFmtId="0" fontId="0" fillId="0" borderId="25" xfId="0" applyBorder="1"/>
    <xf numFmtId="0" fontId="4" fillId="0" borderId="26" xfId="0" applyFont="1" applyBorder="1"/>
    <xf numFmtId="166" fontId="4" fillId="0" borderId="19" xfId="2" applyNumberFormat="1" applyFont="1" applyBorder="1"/>
    <xf numFmtId="0" fontId="2" fillId="0" borderId="27" xfId="0" applyFont="1" applyBorder="1"/>
    <xf numFmtId="0" fontId="0" fillId="0" borderId="19" xfId="0" applyBorder="1"/>
    <xf numFmtId="10" fontId="0" fillId="0" borderId="19" xfId="2" applyNumberFormat="1" applyFont="1" applyBorder="1"/>
    <xf numFmtId="10" fontId="2" fillId="0" borderId="19" xfId="2" applyNumberFormat="1" applyFont="1" applyBorder="1"/>
    <xf numFmtId="166" fontId="0" fillId="0" borderId="17" xfId="2" applyNumberFormat="1" applyFont="1" applyBorder="1"/>
    <xf numFmtId="166" fontId="2" fillId="0" borderId="17" xfId="2" applyNumberFormat="1" applyFont="1" applyBorder="1"/>
    <xf numFmtId="0" fontId="0" fillId="0" borderId="26" xfId="0" applyBorder="1"/>
    <xf numFmtId="0" fontId="0" fillId="0" borderId="27" xfId="0" applyBorder="1"/>
    <xf numFmtId="0" fontId="2" fillId="2" borderId="2" xfId="0" applyFont="1" applyFill="1" applyBorder="1" applyAlignment="1">
      <alignment vertical="top" wrapText="1"/>
    </xf>
    <xf numFmtId="10" fontId="2" fillId="0" borderId="7" xfId="2" applyNumberFormat="1" applyFont="1" applyBorder="1"/>
    <xf numFmtId="164" fontId="0" fillId="0" borderId="19" xfId="1" applyFont="1" applyBorder="1"/>
    <xf numFmtId="164" fontId="0" fillId="0" borderId="17" xfId="1" applyFont="1" applyBorder="1"/>
    <xf numFmtId="164" fontId="0" fillId="0" borderId="21" xfId="1" applyFont="1" applyBorder="1"/>
    <xf numFmtId="10" fontId="0" fillId="0" borderId="21" xfId="2" applyNumberFormat="1" applyFont="1" applyBorder="1"/>
    <xf numFmtId="10" fontId="2" fillId="0" borderId="21" xfId="2" applyNumberFormat="1" applyFont="1" applyBorder="1"/>
    <xf numFmtId="10" fontId="4" fillId="0" borderId="22" xfId="0" applyNumberFormat="1" applyFont="1" applyBorder="1"/>
    <xf numFmtId="10" fontId="4" fillId="0" borderId="23" xfId="0" applyNumberFormat="1" applyFont="1" applyBorder="1"/>
    <xf numFmtId="10" fontId="5" fillId="0" borderId="2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0" fillId="0" borderId="23" xfId="0" applyBorder="1"/>
    <xf numFmtId="0" fontId="0" fillId="0" borderId="9" xfId="0" applyBorder="1"/>
    <xf numFmtId="10" fontId="1" fillId="0" borderId="0" xfId="2" applyNumberFormat="1" applyFont="1" applyBorder="1"/>
    <xf numFmtId="165" fontId="1" fillId="0" borderId="0" xfId="2" applyNumberFormat="1" applyFont="1" applyFill="1" applyBorder="1"/>
    <xf numFmtId="0" fontId="10" fillId="0" borderId="0" xfId="0" applyFont="1" applyAlignment="1">
      <alignment horizontal="center" vertical="top" wrapText="1"/>
    </xf>
    <xf numFmtId="0" fontId="4" fillId="0" borderId="14" xfId="0" applyFont="1" applyBorder="1"/>
    <xf numFmtId="0" fontId="2" fillId="0" borderId="28" xfId="0" applyFont="1" applyBorder="1"/>
    <xf numFmtId="0" fontId="2" fillId="0" borderId="10" xfId="0" applyFont="1" applyBorder="1"/>
    <xf numFmtId="0" fontId="2" fillId="0" borderId="13" xfId="0" applyFont="1" applyBorder="1" applyAlignment="1">
      <alignment horizontal="center" vertical="top" wrapText="1"/>
    </xf>
    <xf numFmtId="0" fontId="4" fillId="0" borderId="24" xfId="0" applyFont="1" applyBorder="1"/>
    <xf numFmtId="0" fontId="4" fillId="0" borderId="30" xfId="0" applyFont="1" applyBorder="1"/>
    <xf numFmtId="165" fontId="4" fillId="0" borderId="7" xfId="0" applyNumberFormat="1" applyFont="1" applyBorder="1"/>
    <xf numFmtId="165" fontId="4" fillId="0" borderId="11" xfId="0" applyNumberFormat="1" applyFont="1" applyBorder="1"/>
    <xf numFmtId="0" fontId="2" fillId="0" borderId="31" xfId="0" applyFont="1" applyBorder="1"/>
    <xf numFmtId="165" fontId="0" fillId="0" borderId="7" xfId="0" applyNumberFormat="1" applyBorder="1"/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5" fillId="0" borderId="0" xfId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0" fillId="0" borderId="0" xfId="2" applyNumberFormat="1" applyFont="1" applyFill="1" applyBorder="1"/>
    <xf numFmtId="165" fontId="4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6" xfId="0" applyFont="1" applyBorder="1" applyAlignment="1">
      <alignment vertical="top" wrapText="1"/>
    </xf>
    <xf numFmtId="0" fontId="11" fillId="0" borderId="36" xfId="0" applyFont="1" applyBorder="1" applyAlignment="1">
      <alignment horizontal="center" vertical="top" wrapText="1"/>
    </xf>
    <xf numFmtId="0" fontId="11" fillId="0" borderId="36" xfId="0" applyFont="1" applyBorder="1" applyAlignment="1">
      <alignment vertical="top"/>
    </xf>
    <xf numFmtId="0" fontId="2" fillId="0" borderId="10" xfId="0" applyFont="1" applyBorder="1" applyAlignment="1">
      <alignment horizontal="center" vertical="top" wrapText="1"/>
    </xf>
    <xf numFmtId="166" fontId="0" fillId="0" borderId="0" xfId="2" applyNumberFormat="1" applyFont="1"/>
    <xf numFmtId="166" fontId="0" fillId="0" borderId="0" xfId="0" applyNumberFormat="1"/>
    <xf numFmtId="0" fontId="2" fillId="2" borderId="0" xfId="0" applyFont="1" applyFill="1"/>
    <xf numFmtId="166" fontId="0" fillId="0" borderId="16" xfId="2" applyNumberFormat="1" applyFont="1" applyBorder="1"/>
    <xf numFmtId="167" fontId="0" fillId="0" borderId="0" xfId="2" applyNumberFormat="1" applyFont="1" applyBorder="1"/>
    <xf numFmtId="0" fontId="3" fillId="0" borderId="2" xfId="0" applyFont="1" applyBorder="1" applyAlignment="1">
      <alignment horizontal="right" vertical="top" wrapText="1"/>
    </xf>
    <xf numFmtId="0" fontId="0" fillId="0" borderId="19" xfId="0" applyBorder="1" applyAlignment="1">
      <alignment horizontal="center"/>
    </xf>
    <xf numFmtId="164" fontId="0" fillId="0" borderId="19" xfId="1" applyFont="1" applyBorder="1" applyAlignment="1">
      <alignment horizontal="center"/>
    </xf>
    <xf numFmtId="10" fontId="0" fillId="0" borderId="19" xfId="2" applyNumberFormat="1" applyFont="1" applyBorder="1" applyAlignment="1">
      <alignment horizontal="center"/>
    </xf>
    <xf numFmtId="10" fontId="2" fillId="0" borderId="19" xfId="2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0" fontId="4" fillId="0" borderId="11" xfId="0" applyNumberFormat="1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7" xfId="0" applyBorder="1" applyAlignment="1">
      <alignment horizontal="right"/>
    </xf>
    <xf numFmtId="0" fontId="12" fillId="0" borderId="6" xfId="0" applyFont="1" applyBorder="1"/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10" fontId="5" fillId="0" borderId="19" xfId="0" applyNumberFormat="1" applyFont="1" applyBorder="1" applyAlignment="1">
      <alignment horizontal="right" vertical="center"/>
    </xf>
    <xf numFmtId="10" fontId="7" fillId="0" borderId="19" xfId="0" applyNumberFormat="1" applyFont="1" applyBorder="1" applyAlignment="1">
      <alignment horizontal="right" vertical="center"/>
    </xf>
    <xf numFmtId="10" fontId="8" fillId="0" borderId="19" xfId="0" applyNumberFormat="1" applyFont="1" applyBorder="1" applyAlignment="1">
      <alignment horizontal="right" vertical="center"/>
    </xf>
    <xf numFmtId="10" fontId="6" fillId="0" borderId="19" xfId="0" applyNumberFormat="1" applyFont="1" applyBorder="1" applyAlignment="1">
      <alignment horizontal="right" vertical="center"/>
    </xf>
    <xf numFmtId="166" fontId="0" fillId="0" borderId="25" xfId="2" applyNumberFormat="1" applyFont="1" applyBorder="1"/>
    <xf numFmtId="166" fontId="2" fillId="0" borderId="16" xfId="0" applyNumberFormat="1" applyFont="1" applyBorder="1"/>
    <xf numFmtId="166" fontId="0" fillId="0" borderId="16" xfId="0" applyNumberFormat="1" applyBorder="1"/>
    <xf numFmtId="166" fontId="2" fillId="0" borderId="32" xfId="0" applyNumberFormat="1" applyFont="1" applyBorder="1"/>
    <xf numFmtId="166" fontId="5" fillId="0" borderId="15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166" fontId="2" fillId="0" borderId="32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S/FUND_ACC/Deutsche%20Bank/Reports/Annual%20Accounts/Equity/Deutsche%20Equity%20Fund%20final%20accounts%20Version%201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S/FUND_ACC/HSBC/reports/Annual%20Accounts/Cash%20Fund/HSBC%20Inc.%20%20Invst%20Plan%20Financials%20&amp;%20HPU%20website%20100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D_INPUT"/>
      <sheetName val="PORTFOLIO"/>
      <sheetName val="SUMMARY Port."/>
      <sheetName val="DOWNLOAD"/>
      <sheetName val="JOURNALS"/>
      <sheetName val="SUMMARY_TB"/>
      <sheetName val="BALANCE SHEET"/>
      <sheetName val="INCOME"/>
      <sheetName val="SCH 1,2"/>
      <sheetName val="SCH 3,4"/>
      <sheetName val="SCH 5,6,7"/>
      <sheetName val="HISTORICAL"/>
      <sheetName val="app-dep"/>
      <sheetName val="def rev"/>
      <sheetName val="deposits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J9">
            <v>0</v>
          </cell>
        </row>
        <row r="10">
          <cell r="B10" t="str">
            <v>1-010-00010-00002</v>
          </cell>
          <cell r="J10">
            <v>-402135.86</v>
          </cell>
        </row>
        <row r="11">
          <cell r="B11" t="str">
            <v>2-230-00053-00001</v>
          </cell>
          <cell r="J11">
            <v>266466.33</v>
          </cell>
        </row>
        <row r="12">
          <cell r="B12" t="str">
            <v>2-230-00053-00017</v>
          </cell>
          <cell r="J12">
            <v>2131.7199999999998</v>
          </cell>
        </row>
        <row r="13">
          <cell r="B13" t="str">
            <v>2-230-00053-00002</v>
          </cell>
          <cell r="J13">
            <v>133537.81</v>
          </cell>
        </row>
        <row r="14">
          <cell r="J14">
            <v>0</v>
          </cell>
        </row>
        <row r="15">
          <cell r="B15" t="str">
            <v>1-010-00010-00002</v>
          </cell>
          <cell r="J15">
            <v>-50000</v>
          </cell>
        </row>
        <row r="16">
          <cell r="B16" t="str">
            <v>1-010-00011-00001</v>
          </cell>
          <cell r="J16">
            <v>25000</v>
          </cell>
        </row>
        <row r="17">
          <cell r="B17" t="str">
            <v>1-010-00011-00002</v>
          </cell>
          <cell r="J17">
            <v>25000</v>
          </cell>
        </row>
        <row r="19">
          <cell r="B19" t="str">
            <v>2-230-00053-00001</v>
          </cell>
          <cell r="J19">
            <v>-12688.87</v>
          </cell>
        </row>
        <row r="20">
          <cell r="B20" t="str">
            <v>2-230-00053-00017</v>
          </cell>
          <cell r="J20">
            <v>-101.51</v>
          </cell>
        </row>
        <row r="21">
          <cell r="B21" t="str">
            <v>2-230-00053-00019</v>
          </cell>
          <cell r="J21">
            <v>-708.7</v>
          </cell>
        </row>
        <row r="22">
          <cell r="B22" t="str">
            <v>2-230-00053-00015</v>
          </cell>
          <cell r="J22">
            <v>13499.08</v>
          </cell>
        </row>
        <row r="24">
          <cell r="B24" t="str">
            <v>1-010-00010-00002</v>
          </cell>
          <cell r="J24">
            <v>-252794.52000000002</v>
          </cell>
        </row>
        <row r="25">
          <cell r="B25" t="str">
            <v>4-510-00125-00023</v>
          </cell>
          <cell r="J25">
            <v>252794.52000000002</v>
          </cell>
        </row>
        <row r="27">
          <cell r="B27" t="str">
            <v>2-230-00053-00015</v>
          </cell>
          <cell r="J27">
            <v>252794.52000000002</v>
          </cell>
        </row>
        <row r="28">
          <cell r="B28" t="str">
            <v>4-510-00125-00015</v>
          </cell>
          <cell r="J28">
            <v>-252794.52000000002</v>
          </cell>
        </row>
        <row r="29">
          <cell r="J29">
            <v>0</v>
          </cell>
        </row>
        <row r="30">
          <cell r="B30" t="str">
            <v>4-510-00125-00023</v>
          </cell>
          <cell r="J30">
            <v>57701.38</v>
          </cell>
        </row>
        <row r="31">
          <cell r="B31" t="str">
            <v>4-510-00125-00015</v>
          </cell>
          <cell r="J31">
            <v>-57701.38</v>
          </cell>
        </row>
        <row r="32">
          <cell r="J32">
            <v>0</v>
          </cell>
        </row>
        <row r="33">
          <cell r="B33" t="str">
            <v>1-010-00010-00002</v>
          </cell>
          <cell r="J33">
            <v>-110000</v>
          </cell>
        </row>
        <row r="34">
          <cell r="B34" t="str">
            <v>1-100-00015-00000</v>
          </cell>
          <cell r="J34">
            <v>102293.97</v>
          </cell>
        </row>
        <row r="35">
          <cell r="B35" t="str">
            <v>4-510-00125-00014</v>
          </cell>
          <cell r="J35">
            <v>7706.0299999999988</v>
          </cell>
        </row>
        <row r="37">
          <cell r="B37" t="str">
            <v>5-330-00078-00001</v>
          </cell>
          <cell r="J37">
            <v>-218180.6651239999</v>
          </cell>
        </row>
        <row r="38">
          <cell r="B38" t="str">
            <v>5-330-00078-00002</v>
          </cell>
          <cell r="J38">
            <v>-4083714.1846740008</v>
          </cell>
        </row>
        <row r="39">
          <cell r="B39" t="str">
            <v>5-320-00077-00001</v>
          </cell>
          <cell r="J39">
            <v>218180.6651239999</v>
          </cell>
        </row>
        <row r="40">
          <cell r="B40" t="str">
            <v>5-320-00077-00002</v>
          </cell>
          <cell r="J40">
            <v>4083714.1846740008</v>
          </cell>
        </row>
        <row r="41">
          <cell r="J41">
            <v>0</v>
          </cell>
        </row>
        <row r="42">
          <cell r="B42" t="str">
            <v>1-040-00017-00002</v>
          </cell>
          <cell r="J42">
            <v>-0.73</v>
          </cell>
        </row>
        <row r="43">
          <cell r="B43" t="str">
            <v>1-040-00017-00003</v>
          </cell>
          <cell r="J43">
            <v>0</v>
          </cell>
        </row>
        <row r="44">
          <cell r="B44" t="str">
            <v>5-360-00081-00002</v>
          </cell>
          <cell r="J44">
            <v>0.73</v>
          </cell>
        </row>
        <row r="45">
          <cell r="B45" t="str">
            <v>5-360-00081-00003</v>
          </cell>
          <cell r="J45">
            <v>0</v>
          </cell>
        </row>
        <row r="47">
          <cell r="B47" t="str">
            <v>1-070-00020-00009</v>
          </cell>
          <cell r="J47">
            <v>0.33</v>
          </cell>
        </row>
        <row r="48">
          <cell r="B48" t="str">
            <v>3-410-00101-00009</v>
          </cell>
          <cell r="J48">
            <v>-0.33</v>
          </cell>
        </row>
        <row r="50">
          <cell r="B50" t="str">
            <v>4-510-00125-00002</v>
          </cell>
          <cell r="J50">
            <v>302612.25</v>
          </cell>
        </row>
        <row r="51">
          <cell r="B51" t="str">
            <v>4-510-00125-00012</v>
          </cell>
          <cell r="J51">
            <v>30531.309999999998</v>
          </cell>
        </row>
        <row r="52">
          <cell r="B52" t="str">
            <v>4-510-00125-00025</v>
          </cell>
          <cell r="J52">
            <v>8437.3700000000008</v>
          </cell>
        </row>
        <row r="53">
          <cell r="B53" t="str">
            <v>4-510-00125-00026</v>
          </cell>
          <cell r="J53">
            <v>3531.93</v>
          </cell>
        </row>
        <row r="54">
          <cell r="B54" t="str">
            <v>4-510-00125-00008</v>
          </cell>
          <cell r="J54">
            <v>0</v>
          </cell>
        </row>
        <row r="55">
          <cell r="B55" t="str">
            <v>4-510-00125-00006</v>
          </cell>
          <cell r="J55">
            <v>52500</v>
          </cell>
        </row>
        <row r="56">
          <cell r="B56" t="str">
            <v>4-510-00125-00007</v>
          </cell>
          <cell r="J56">
            <v>9886.7999999999993</v>
          </cell>
        </row>
        <row r="57">
          <cell r="B57" t="str">
            <v>4-510-00125-00014</v>
          </cell>
          <cell r="J57">
            <v>8500</v>
          </cell>
        </row>
        <row r="58">
          <cell r="B58" t="str">
            <v>4-510-00125-00015</v>
          </cell>
          <cell r="J58">
            <v>371.05</v>
          </cell>
        </row>
        <row r="59">
          <cell r="B59" t="str">
            <v>4-510-00125-00023</v>
          </cell>
          <cell r="J59">
            <v>44377.39</v>
          </cell>
        </row>
        <row r="60">
          <cell r="B60" t="str">
            <v>4-510-00125-00000</v>
          </cell>
          <cell r="J60">
            <v>-429374.22</v>
          </cell>
        </row>
        <row r="61">
          <cell r="J61">
            <v>0</v>
          </cell>
        </row>
        <row r="62">
          <cell r="B62" t="str">
            <v>2-230-00053-00002</v>
          </cell>
          <cell r="J62">
            <v>-302612.25</v>
          </cell>
        </row>
        <row r="63">
          <cell r="B63" t="str">
            <v>2-230-00053-00012</v>
          </cell>
          <cell r="J63">
            <v>-30531.309999999998</v>
          </cell>
        </row>
        <row r="64">
          <cell r="B64" t="str">
            <v>2-230-00053-00025</v>
          </cell>
          <cell r="J64">
            <v>-8437.3700000000008</v>
          </cell>
        </row>
        <row r="65">
          <cell r="B65" t="str">
            <v>2-230-00053-00026</v>
          </cell>
          <cell r="J65">
            <v>-3531.93</v>
          </cell>
        </row>
        <row r="66">
          <cell r="B66" t="str">
            <v>2-230-00053-00008</v>
          </cell>
          <cell r="J66">
            <v>0</v>
          </cell>
        </row>
        <row r="67">
          <cell r="B67" t="str">
            <v>2-230-00053-00006</v>
          </cell>
          <cell r="J67">
            <v>-52500</v>
          </cell>
        </row>
        <row r="68">
          <cell r="B68" t="str">
            <v>2-230-00053-00007</v>
          </cell>
          <cell r="J68">
            <v>-9543.99</v>
          </cell>
        </row>
        <row r="69">
          <cell r="B69" t="str">
            <v>2-230-00053-00014</v>
          </cell>
          <cell r="J69">
            <v>-8500</v>
          </cell>
        </row>
        <row r="70">
          <cell r="B70" t="str">
            <v>2-230-00053-00015</v>
          </cell>
          <cell r="J70">
            <v>-371.05</v>
          </cell>
        </row>
        <row r="71">
          <cell r="B71" t="str">
            <v>2-230-00053-00023</v>
          </cell>
          <cell r="J71">
            <v>-44377.39</v>
          </cell>
        </row>
        <row r="72">
          <cell r="B72" t="str">
            <v>2-230-00053-00000</v>
          </cell>
          <cell r="J72">
            <v>429374.22</v>
          </cell>
        </row>
        <row r="73">
          <cell r="B73" t="str">
            <v>2-230-00053-00001</v>
          </cell>
          <cell r="J73">
            <v>0</v>
          </cell>
        </row>
        <row r="75">
          <cell r="B75" t="str">
            <v>4-510-00125-00026</v>
          </cell>
          <cell r="J75">
            <v>0</v>
          </cell>
        </row>
        <row r="76">
          <cell r="B76" t="str">
            <v>4-510-00125-00015</v>
          </cell>
          <cell r="J76">
            <v>0</v>
          </cell>
        </row>
        <row r="77">
          <cell r="B77" t="str">
            <v>4-510-00125-00014</v>
          </cell>
          <cell r="J77">
            <v>0</v>
          </cell>
        </row>
        <row r="78">
          <cell r="B78" t="str">
            <v>4-510-00125-00023</v>
          </cell>
          <cell r="J78">
            <v>0</v>
          </cell>
        </row>
        <row r="79">
          <cell r="B79" t="str">
            <v>2-230-00053-00019</v>
          </cell>
          <cell r="J79">
            <v>-342.81</v>
          </cell>
        </row>
        <row r="81">
          <cell r="B81" t="str">
            <v>4-510-00125-00015</v>
          </cell>
          <cell r="J81">
            <v>100.14</v>
          </cell>
        </row>
        <row r="82">
          <cell r="B82" t="str">
            <v>2-230-00053-00015</v>
          </cell>
          <cell r="J82">
            <v>-100.14</v>
          </cell>
        </row>
        <row r="84">
          <cell r="B84" t="str">
            <v>2-230-00053-00001</v>
          </cell>
          <cell r="J84">
            <v>0</v>
          </cell>
        </row>
        <row r="85">
          <cell r="B85" t="str">
            <v>2-230-00053-00017</v>
          </cell>
          <cell r="J85">
            <v>0</v>
          </cell>
        </row>
        <row r="86">
          <cell r="B86" t="str">
            <v>2-230-00053-00019</v>
          </cell>
          <cell r="J86">
            <v>0</v>
          </cell>
        </row>
        <row r="87">
          <cell r="B87" t="str">
            <v>2-230-00053-00008</v>
          </cell>
          <cell r="J87">
            <v>0</v>
          </cell>
        </row>
        <row r="91">
          <cell r="B91" t="str">
            <v>4-510-00125-00015</v>
          </cell>
          <cell r="J91">
            <v>-51274.559999999998</v>
          </cell>
        </row>
        <row r="92">
          <cell r="B92" t="str">
            <v>2-230-00053-00015</v>
          </cell>
          <cell r="J92">
            <v>51274.559999999998</v>
          </cell>
        </row>
        <row r="94">
          <cell r="B94" t="str">
            <v>2-230-00053-00019</v>
          </cell>
          <cell r="J94">
            <v>-437.24</v>
          </cell>
        </row>
        <row r="95">
          <cell r="B95" t="str">
            <v>2-230-00053-00008</v>
          </cell>
          <cell r="J95">
            <v>-16905.439999999999</v>
          </cell>
        </row>
        <row r="96">
          <cell r="B96" t="str">
            <v>4-510-00125-00008</v>
          </cell>
          <cell r="J96">
            <v>17342.68</v>
          </cell>
        </row>
        <row r="97">
          <cell r="J97">
            <v>0</v>
          </cell>
        </row>
        <row r="98">
          <cell r="B98" t="str">
            <v>4-510-00125-00014</v>
          </cell>
          <cell r="J98">
            <v>8143.72</v>
          </cell>
        </row>
        <row r="99">
          <cell r="B99" t="str">
            <v>4-510-00125-00026</v>
          </cell>
          <cell r="J99">
            <v>0</v>
          </cell>
        </row>
        <row r="100">
          <cell r="B100" t="str">
            <v>4-510-00125-00015</v>
          </cell>
          <cell r="J100">
            <v>-8143.72</v>
          </cell>
        </row>
        <row r="101">
          <cell r="J101">
            <v>0</v>
          </cell>
        </row>
        <row r="102">
          <cell r="B102" t="str">
            <v>2-230-00053-00019</v>
          </cell>
          <cell r="J102">
            <v>0</v>
          </cell>
        </row>
        <row r="103">
          <cell r="B103" t="str">
            <v>2-230-00053-00008</v>
          </cell>
          <cell r="J103">
            <v>0</v>
          </cell>
        </row>
        <row r="104">
          <cell r="J104">
            <v>0</v>
          </cell>
        </row>
        <row r="105">
          <cell r="B105" t="str">
            <v>4-510-00125-00001</v>
          </cell>
          <cell r="J105">
            <v>-4748.3304808218381</v>
          </cell>
        </row>
        <row r="106">
          <cell r="B106" t="str">
            <v>2-230-00053-00001</v>
          </cell>
          <cell r="J106">
            <v>4748.3304808218381</v>
          </cell>
        </row>
        <row r="107">
          <cell r="J107">
            <v>0</v>
          </cell>
        </row>
        <row r="108">
          <cell r="B108" t="str">
            <v>1-010-00010-00002</v>
          </cell>
          <cell r="J108">
            <v>-76213.510000000009</v>
          </cell>
        </row>
        <row r="109">
          <cell r="B109" t="str">
            <v>1-100-00015-00005</v>
          </cell>
          <cell r="J109">
            <v>76213.510000000009</v>
          </cell>
        </row>
        <row r="110">
          <cell r="J110">
            <v>0</v>
          </cell>
        </row>
        <row r="111">
          <cell r="B111" t="str">
            <v>5-330-00078-00001</v>
          </cell>
          <cell r="J111">
            <v>218180.67</v>
          </cell>
        </row>
        <row r="112">
          <cell r="B112" t="str">
            <v>5-330-00078-00002</v>
          </cell>
          <cell r="J112">
            <v>4083714.18</v>
          </cell>
        </row>
        <row r="113">
          <cell r="B113" t="str">
            <v>J1.01</v>
          </cell>
          <cell r="J113">
            <v>-218180.67</v>
          </cell>
        </row>
        <row r="114">
          <cell r="B114" t="str">
            <v>J1.02</v>
          </cell>
          <cell r="J114">
            <v>-4083714.18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UMMARY Port."/>
      <sheetName val="DOWNLOAD"/>
      <sheetName val="SUMMARY_TB"/>
      <sheetName val="BALSHEET"/>
      <sheetName val="REVENUE"/>
      <sheetName val="PER UNIT NAV"/>
      <sheetName val="Per unit"/>
      <sheetName val="NOTES"/>
      <sheetName val="SCH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 BALANCE SHEET AS AT MARCH 31, 2003</v>
          </cell>
        </row>
        <row r="5">
          <cell r="D5" t="str">
            <v xml:space="preserve">             (Rs. in Lacs)</v>
          </cell>
        </row>
        <row r="6">
          <cell r="D6" t="str">
            <v>As at</v>
          </cell>
        </row>
        <row r="7">
          <cell r="D7" t="str">
            <v>March 31, 2003</v>
          </cell>
        </row>
        <row r="9">
          <cell r="A9" t="str">
            <v>LIABILITIES</v>
          </cell>
        </row>
        <row r="11">
          <cell r="A11" t="str">
            <v>1.</v>
          </cell>
          <cell r="B11" t="str">
            <v>Unit Capital</v>
          </cell>
          <cell r="C11">
            <v>24453.188792199999</v>
          </cell>
        </row>
        <row r="13">
          <cell r="A13">
            <v>1.1000000000000001</v>
          </cell>
          <cell r="B13" t="str">
            <v>Initial Contribution by settlor</v>
          </cell>
          <cell r="D13">
            <v>0</v>
          </cell>
        </row>
        <row r="14">
          <cell r="A14">
            <v>1.2</v>
          </cell>
          <cell r="B14" t="str">
            <v>Unit Capital</v>
          </cell>
          <cell r="D14">
            <v>24453.188792199999</v>
          </cell>
        </row>
        <row r="16">
          <cell r="A16" t="str">
            <v>2.</v>
          </cell>
          <cell r="B16" t="str">
            <v>Reserves &amp; Surplus</v>
          </cell>
        </row>
        <row r="18">
          <cell r="A18">
            <v>2.1</v>
          </cell>
          <cell r="B18" t="str">
            <v>Unit Premium Reserve</v>
          </cell>
          <cell r="C18">
            <v>5.2857584279999994</v>
          </cell>
          <cell r="D18">
            <v>5.2857584279999994</v>
          </cell>
        </row>
        <row r="19">
          <cell r="A19">
            <v>2.2000000000000002</v>
          </cell>
          <cell r="B19" t="str">
            <v>Revenue Reserves</v>
          </cell>
          <cell r="C19">
            <v>205.88799734700012</v>
          </cell>
          <cell r="D19">
            <v>205.88799734700012</v>
          </cell>
        </row>
        <row r="21">
          <cell r="A21" t="str">
            <v>3.</v>
          </cell>
          <cell r="B21" t="str">
            <v>Loans &amp; Borrowings</v>
          </cell>
        </row>
        <row r="23">
          <cell r="A23">
            <v>3.1</v>
          </cell>
          <cell r="B23" t="str">
            <v>From Banks</v>
          </cell>
          <cell r="C23" t="str">
            <v>-</v>
          </cell>
          <cell r="D23">
            <v>0</v>
          </cell>
        </row>
        <row r="24">
          <cell r="A24">
            <v>3.2</v>
          </cell>
          <cell r="B24" t="str">
            <v>From Others</v>
          </cell>
          <cell r="C24" t="str">
            <v>-</v>
          </cell>
          <cell r="D24">
            <v>0</v>
          </cell>
        </row>
        <row r="26">
          <cell r="A26" t="str">
            <v>4.</v>
          </cell>
          <cell r="B26" t="str">
            <v>Current Liabilities &amp; Provisions</v>
          </cell>
        </row>
        <row r="28">
          <cell r="A28">
            <v>4.0999999999999996</v>
          </cell>
          <cell r="B28" t="str">
            <v>Provision for doubtful Income/Deposits</v>
          </cell>
          <cell r="C28">
            <v>0</v>
          </cell>
          <cell r="D28">
            <v>0</v>
          </cell>
        </row>
        <row r="29">
          <cell r="A29">
            <v>4.2</v>
          </cell>
          <cell r="B29" t="str">
            <v>Proposed Income Distribution</v>
          </cell>
          <cell r="C29">
            <v>0</v>
          </cell>
          <cell r="D29">
            <v>0</v>
          </cell>
        </row>
        <row r="30">
          <cell r="A30">
            <v>4.3</v>
          </cell>
          <cell r="B30" t="str">
            <v>Other Current Liabilities &amp; Provisions</v>
          </cell>
          <cell r="C30">
            <v>24557.319470150996</v>
          </cell>
          <cell r="D30">
            <v>24557.319470150996</v>
          </cell>
        </row>
        <row r="32">
          <cell r="B32" t="str">
            <v>TOTAL</v>
          </cell>
          <cell r="D32">
            <v>49221.682018125997</v>
          </cell>
        </row>
        <row r="35">
          <cell r="A35" t="str">
            <v>ASSETS</v>
          </cell>
        </row>
        <row r="37">
          <cell r="A37" t="str">
            <v>1.</v>
          </cell>
          <cell r="B37" t="str">
            <v>Investments *</v>
          </cell>
        </row>
        <row r="39">
          <cell r="A39">
            <v>1.1000000000000001</v>
          </cell>
          <cell r="B39" t="str">
            <v>Equity &amp; Preference Shares</v>
          </cell>
          <cell r="C39">
            <v>0</v>
          </cell>
          <cell r="D39">
            <v>0</v>
          </cell>
        </row>
        <row r="40">
          <cell r="A40">
            <v>1.2</v>
          </cell>
          <cell r="B40" t="str">
            <v>Privately Placed Debentures/Bonds</v>
          </cell>
          <cell r="D40">
            <v>0</v>
          </cell>
        </row>
        <row r="41">
          <cell r="A41">
            <v>1.3</v>
          </cell>
          <cell r="B41" t="str">
            <v>Debenture &amp; Bond Listed/Awaiting Listing on Recognised Stock Exchange</v>
          </cell>
          <cell r="C41">
            <v>10969.614250313001</v>
          </cell>
          <cell r="D41">
            <v>10969.614250313001</v>
          </cell>
        </row>
        <row r="42">
          <cell r="A42">
            <v>1.4</v>
          </cell>
          <cell r="B42" t="str">
            <v>Term Loans</v>
          </cell>
          <cell r="C42" t="str">
            <v>-</v>
          </cell>
          <cell r="D42">
            <v>0</v>
          </cell>
        </row>
        <row r="43">
          <cell r="A43">
            <v>1.5</v>
          </cell>
          <cell r="B43" t="str">
            <v>Government Securities</v>
          </cell>
          <cell r="C43">
            <v>11645.970499999999</v>
          </cell>
          <cell r="D43">
            <v>11645.970499999999</v>
          </cell>
        </row>
        <row r="44">
          <cell r="A44">
            <v>1.6</v>
          </cell>
          <cell r="B44" t="str">
            <v>Others</v>
          </cell>
          <cell r="C44">
            <v>499.25139668000003</v>
          </cell>
          <cell r="D44">
            <v>499.25139668000003</v>
          </cell>
        </row>
        <row r="46">
          <cell r="A46" t="str">
            <v>2.</v>
          </cell>
          <cell r="B46" t="str">
            <v>Deposits</v>
          </cell>
        </row>
        <row r="48">
          <cell r="A48">
            <v>2.1</v>
          </cell>
          <cell r="B48" t="str">
            <v>With Scheduled Banks</v>
          </cell>
          <cell r="C48">
            <v>429.32072777999997</v>
          </cell>
          <cell r="D48">
            <v>429.32072777999997</v>
          </cell>
        </row>
        <row r="49">
          <cell r="A49">
            <v>2.2000000000000002</v>
          </cell>
          <cell r="B49" t="str">
            <v>With Others</v>
          </cell>
          <cell r="C49">
            <v>0</v>
          </cell>
          <cell r="D49">
            <v>0</v>
          </cell>
        </row>
        <row r="50">
          <cell r="D50" t="str">
            <v>-</v>
          </cell>
        </row>
        <row r="51">
          <cell r="A51" t="str">
            <v>3.</v>
          </cell>
          <cell r="B51" t="str">
            <v>Other Current Assets</v>
          </cell>
        </row>
        <row r="53">
          <cell r="A53">
            <v>3.1</v>
          </cell>
          <cell r="B53" t="str">
            <v>Cash &amp; Bank Balances</v>
          </cell>
          <cell r="C53">
            <v>769.66484580499991</v>
          </cell>
          <cell r="D53">
            <v>769.66484580499991</v>
          </cell>
        </row>
        <row r="54">
          <cell r="A54">
            <v>3.2</v>
          </cell>
          <cell r="B54" t="str">
            <v>Others</v>
          </cell>
          <cell r="C54">
            <v>24907.860296925999</v>
          </cell>
          <cell r="D54">
            <v>24907.860296925999</v>
          </cell>
        </row>
        <row r="56">
          <cell r="A56" t="str">
            <v>4.</v>
          </cell>
          <cell r="B56" t="str">
            <v>Fixed Assets (At depreciated value)</v>
          </cell>
          <cell r="D56" t="str">
            <v>-</v>
          </cell>
        </row>
        <row r="58">
          <cell r="A58" t="str">
            <v>5.</v>
          </cell>
          <cell r="B58" t="str">
            <v>Deferred Revenue Expenditure (to the extent not written off)</v>
          </cell>
          <cell r="D58">
            <v>0</v>
          </cell>
        </row>
        <row r="60">
          <cell r="B60" t="str">
            <v>TOTAL</v>
          </cell>
          <cell r="D60">
            <v>49221.682017503997</v>
          </cell>
        </row>
        <row r="62">
          <cell r="B62" t="str">
            <v>RECONCILIATION TO NET ASSET VALUE PER UNIT</v>
          </cell>
        </row>
        <row r="64">
          <cell r="B64" t="str">
            <v xml:space="preserve">Net Assets as per Balance Sheet (Total Assets less Initial  </v>
          </cell>
        </row>
        <row r="65">
          <cell r="B65" t="str">
            <v>Contribution by Settlor and Current Liabilities and Provisions)</v>
          </cell>
          <cell r="D65">
            <v>24659.362547975001</v>
          </cell>
        </row>
        <row r="67">
          <cell r="B67" t="str">
            <v>Number of Units in Issue (in Lacs)</v>
          </cell>
          <cell r="D67" t="e">
            <v>#REF!</v>
          </cell>
        </row>
        <row r="69">
          <cell r="B69" t="str">
            <v>Net Asset Value per Unit (in Rs.)</v>
          </cell>
          <cell r="D69" t="e">
            <v>#REF!</v>
          </cell>
        </row>
        <row r="71">
          <cell r="B71" t="str">
            <v>NOTES :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2718-2BDD-40D6-B84E-F9835FDEDEF4}">
  <dimension ref="A1:Q115"/>
  <sheetViews>
    <sheetView tabSelected="1" workbookViewId="0">
      <selection activeCell="K4" sqref="K4"/>
    </sheetView>
  </sheetViews>
  <sheetFormatPr defaultRowHeight="15" x14ac:dyDescent="0.25"/>
  <cols>
    <col min="1" max="1" width="30.85546875" customWidth="1"/>
    <col min="2" max="2" width="14.7109375" customWidth="1"/>
    <col min="3" max="3" width="12.85546875" customWidth="1"/>
    <col min="4" max="4" width="3.140625" customWidth="1"/>
    <col min="5" max="5" width="31" customWidth="1"/>
    <col min="6" max="6" width="14.85546875" customWidth="1"/>
    <col min="7" max="7" width="13.5703125" customWidth="1"/>
    <col min="8" max="8" width="3.28515625" customWidth="1"/>
    <col min="9" max="9" width="25.5703125" bestFit="1" customWidth="1"/>
    <col min="10" max="10" width="11.85546875" customWidth="1"/>
    <col min="11" max="11" width="17.5703125" customWidth="1"/>
    <col min="12" max="12" width="12.28515625" bestFit="1" customWidth="1"/>
    <col min="13" max="13" width="25.5703125" bestFit="1" customWidth="1"/>
    <col min="14" max="14" width="12.85546875" customWidth="1"/>
    <col min="17" max="17" width="25.5703125" bestFit="1" customWidth="1"/>
    <col min="20" max="20" width="25.5703125" bestFit="1" customWidth="1"/>
  </cols>
  <sheetData>
    <row r="1" spans="1:17" ht="60.75" thickBot="1" x14ac:dyDescent="0.3">
      <c r="A1" s="26" t="s">
        <v>9</v>
      </c>
      <c r="B1" s="39" t="s">
        <v>32</v>
      </c>
      <c r="C1" s="39" t="s">
        <v>22</v>
      </c>
      <c r="D1" s="38"/>
      <c r="E1" s="79" t="s">
        <v>21</v>
      </c>
      <c r="F1" s="39" t="s">
        <v>33</v>
      </c>
      <c r="G1" s="39" t="s">
        <v>23</v>
      </c>
      <c r="H1" s="1"/>
      <c r="I1" s="79" t="s">
        <v>10</v>
      </c>
      <c r="J1" s="39" t="s">
        <v>33</v>
      </c>
      <c r="K1" s="39" t="s">
        <v>23</v>
      </c>
      <c r="L1" s="25"/>
      <c r="M1" s="25"/>
      <c r="P1" s="27"/>
      <c r="Q1" s="28"/>
    </row>
    <row r="2" spans="1:17" x14ac:dyDescent="0.25">
      <c r="A2" s="52"/>
      <c r="B2" s="48"/>
      <c r="C2" s="48"/>
      <c r="D2" s="44"/>
      <c r="E2" s="52"/>
      <c r="F2" s="48"/>
      <c r="G2" s="48"/>
      <c r="I2" s="52"/>
      <c r="J2" s="48"/>
      <c r="K2" s="48"/>
    </row>
    <row r="3" spans="1:17" x14ac:dyDescent="0.25">
      <c r="A3" s="53"/>
      <c r="B3" s="49"/>
      <c r="C3" s="49"/>
      <c r="D3" s="44"/>
      <c r="E3" s="53"/>
      <c r="F3" s="49"/>
      <c r="G3" s="49"/>
      <c r="I3" s="53"/>
      <c r="J3" s="49"/>
      <c r="K3" s="49"/>
      <c r="P3" s="13"/>
      <c r="Q3" s="29"/>
    </row>
    <row r="4" spans="1:17" x14ac:dyDescent="0.25">
      <c r="A4" s="54" t="s">
        <v>0</v>
      </c>
      <c r="B4" s="50">
        <f>0.704%+0.029%</f>
        <v>7.3299999999999997E-3</v>
      </c>
      <c r="C4" s="50">
        <v>7.0400000000000003E-3</v>
      </c>
      <c r="D4" s="45"/>
      <c r="E4" s="54" t="s">
        <v>0</v>
      </c>
      <c r="F4" s="70">
        <f>0.5544%+0.033%</f>
        <v>5.8740000000000007E-3</v>
      </c>
      <c r="G4" s="50">
        <v>5.5440000000000003E-3</v>
      </c>
      <c r="H4" s="47"/>
      <c r="I4" s="54" t="s">
        <v>0</v>
      </c>
      <c r="J4" s="50">
        <f>0.473%+0.07%</f>
        <v>5.4299999999999999E-3</v>
      </c>
      <c r="K4" s="50">
        <v>4.7299999999999998E-3</v>
      </c>
      <c r="L4" s="33"/>
      <c r="M4" s="33"/>
      <c r="N4" s="123"/>
      <c r="O4" s="124"/>
      <c r="P4" s="124"/>
      <c r="Q4" s="30"/>
    </row>
    <row r="5" spans="1:17" x14ac:dyDescent="0.25">
      <c r="A5" s="54" t="s">
        <v>1</v>
      </c>
      <c r="B5" s="50">
        <f>B4*18%</f>
        <v>1.3193999999999999E-3</v>
      </c>
      <c r="C5" s="50">
        <f>C4*18%</f>
        <v>1.2672E-3</v>
      </c>
      <c r="D5" s="45"/>
      <c r="E5" s="54" t="s">
        <v>1</v>
      </c>
      <c r="F5" s="70">
        <f>F4*18%</f>
        <v>1.05732E-3</v>
      </c>
      <c r="G5" s="50">
        <f>G4*18%</f>
        <v>9.9792000000000001E-4</v>
      </c>
      <c r="H5" s="47"/>
      <c r="I5" s="54" t="s">
        <v>1</v>
      </c>
      <c r="J5" s="50">
        <f>J4*18%</f>
        <v>9.7740000000000001E-4</v>
      </c>
      <c r="K5" s="50">
        <f>K4*18%</f>
        <v>8.5139999999999999E-4</v>
      </c>
      <c r="L5" s="33"/>
      <c r="M5" s="33"/>
      <c r="N5" s="123"/>
      <c r="O5" s="123"/>
      <c r="P5" s="123"/>
      <c r="Q5" s="31"/>
    </row>
    <row r="6" spans="1:17" x14ac:dyDescent="0.25">
      <c r="A6" s="56" t="s">
        <v>2</v>
      </c>
      <c r="B6" s="50">
        <f>0.2692%-0.0342%</f>
        <v>2.3500000000000001E-3</v>
      </c>
      <c r="C6" s="50">
        <v>2.6919999999999999E-3</v>
      </c>
      <c r="D6" s="45"/>
      <c r="E6" s="54" t="s">
        <v>2</v>
      </c>
      <c r="F6" s="70">
        <f>0.2458%-0.039%</f>
        <v>2.068E-3</v>
      </c>
      <c r="G6" s="50">
        <v>2.4580000000000001E-3</v>
      </c>
      <c r="H6" s="47"/>
      <c r="I6" s="54" t="s">
        <v>2</v>
      </c>
      <c r="J6" s="50">
        <f>0.29%-0.083%</f>
        <v>2.0699999999999998E-3</v>
      </c>
      <c r="K6" s="50">
        <v>2.8999999999999998E-3</v>
      </c>
      <c r="L6" s="32"/>
      <c r="M6" s="33"/>
      <c r="N6" s="123"/>
      <c r="O6" s="123"/>
      <c r="P6" s="123"/>
      <c r="Q6" s="31"/>
    </row>
    <row r="7" spans="1:17" s="6" customFormat="1" x14ac:dyDescent="0.25">
      <c r="A7" s="53" t="s">
        <v>3</v>
      </c>
      <c r="B7" s="51">
        <f>SUM(B4:B6)</f>
        <v>1.0999399999999999E-2</v>
      </c>
      <c r="C7" s="51">
        <f>SUM(C4:C6)</f>
        <v>1.0999200000000001E-2</v>
      </c>
      <c r="D7" s="46"/>
      <c r="E7" s="53" t="s">
        <v>3</v>
      </c>
      <c r="F7" s="51">
        <f>SUM(F4:F6)</f>
        <v>8.9993200000000016E-3</v>
      </c>
      <c r="G7" s="51">
        <f>SUM(G4:G6)</f>
        <v>8.9999200000000015E-3</v>
      </c>
      <c r="H7" s="47"/>
      <c r="I7" s="53" t="s">
        <v>3</v>
      </c>
      <c r="J7" s="51">
        <f>SUM(J4:J6)</f>
        <v>8.4773999999999995E-3</v>
      </c>
      <c r="K7" s="51">
        <f>SUM(K4:K6)</f>
        <v>8.4814000000000001E-3</v>
      </c>
      <c r="L7" s="7"/>
      <c r="M7" s="7"/>
      <c r="N7" s="8"/>
      <c r="Q7" s="31"/>
    </row>
    <row r="8" spans="1:17" x14ac:dyDescent="0.25">
      <c r="A8" s="54" t="s">
        <v>4</v>
      </c>
      <c r="B8" s="50">
        <v>8.9999999999999993E-3</v>
      </c>
      <c r="C8" s="50">
        <v>8.9999999999999993E-3</v>
      </c>
      <c r="D8" s="45"/>
      <c r="E8" s="54" t="s">
        <v>4</v>
      </c>
      <c r="F8" s="50">
        <v>1.0999999999999999E-2</v>
      </c>
      <c r="G8" s="50">
        <v>1.0999999999999999E-2</v>
      </c>
      <c r="H8" s="47"/>
      <c r="I8" s="54" t="s">
        <v>4</v>
      </c>
      <c r="J8" s="50">
        <f>1.25%</f>
        <v>1.2500000000000001E-2</v>
      </c>
      <c r="K8" s="50">
        <v>1.2500000000000001E-2</v>
      </c>
      <c r="L8" s="32"/>
      <c r="M8" s="32"/>
      <c r="N8" s="8"/>
      <c r="Q8" s="30"/>
    </row>
    <row r="9" spans="1:17" s="6" customFormat="1" x14ac:dyDescent="0.25">
      <c r="A9" s="53" t="s">
        <v>5</v>
      </c>
      <c r="B9" s="51">
        <f>SUM(B7:B8)</f>
        <v>1.9999400000000001E-2</v>
      </c>
      <c r="C9" s="51">
        <f>SUM(C7:C8)</f>
        <v>1.9999200000000002E-2</v>
      </c>
      <c r="D9" s="46"/>
      <c r="E9" s="53" t="s">
        <v>5</v>
      </c>
      <c r="F9" s="51">
        <f>SUM(F7:F8)</f>
        <v>1.9999320000000001E-2</v>
      </c>
      <c r="G9" s="51">
        <f>SUM(G7:G8)</f>
        <v>1.9999920000000001E-2</v>
      </c>
      <c r="H9" s="47"/>
      <c r="I9" s="53" t="s">
        <v>5</v>
      </c>
      <c r="J9" s="51">
        <f>SUM(J7:J8)</f>
        <v>2.09774E-2</v>
      </c>
      <c r="K9" s="51">
        <f>SUM(K7:K8)</f>
        <v>2.0981400000000001E-2</v>
      </c>
      <c r="L9" s="7"/>
      <c r="M9" s="7"/>
      <c r="N9" s="8"/>
      <c r="Q9" s="30"/>
    </row>
    <row r="10" spans="1:17" s="6" customFormat="1" x14ac:dyDescent="0.25">
      <c r="A10" s="55"/>
      <c r="B10" s="40"/>
      <c r="C10" s="40"/>
      <c r="D10" s="7"/>
      <c r="E10" s="55"/>
      <c r="F10" s="40"/>
      <c r="G10" s="40"/>
      <c r="H10" s="8"/>
      <c r="I10" s="55"/>
      <c r="J10" s="40"/>
      <c r="K10" s="40"/>
      <c r="L10" s="7"/>
      <c r="M10" s="7"/>
      <c r="N10" s="8"/>
    </row>
    <row r="11" spans="1:17" x14ac:dyDescent="0.25">
      <c r="A11" s="56" t="s">
        <v>19</v>
      </c>
      <c r="B11" s="41">
        <f>B4+B6</f>
        <v>9.6799999999999994E-3</v>
      </c>
      <c r="C11" s="41">
        <f>C4+C6</f>
        <v>9.7320000000000011E-3</v>
      </c>
      <c r="D11" s="9"/>
      <c r="E11" s="56" t="s">
        <v>19</v>
      </c>
      <c r="F11" s="41">
        <f>F4+F6</f>
        <v>7.9420000000000011E-3</v>
      </c>
      <c r="G11" s="41">
        <f>G4+G6</f>
        <v>8.0020000000000004E-3</v>
      </c>
      <c r="I11" s="56" t="s">
        <v>19</v>
      </c>
      <c r="J11" s="41">
        <f>J4+J6</f>
        <v>7.4999999999999997E-3</v>
      </c>
      <c r="K11" s="41">
        <f>K4+K6</f>
        <v>7.6299999999999996E-3</v>
      </c>
      <c r="L11" s="10"/>
      <c r="M11" s="10"/>
      <c r="Q11" s="9"/>
    </row>
    <row r="12" spans="1:17" ht="15.75" thickBot="1" x14ac:dyDescent="0.3">
      <c r="A12" s="91" t="s">
        <v>20</v>
      </c>
      <c r="B12" s="43">
        <f>B4+B6+B8</f>
        <v>1.8679999999999999E-2</v>
      </c>
      <c r="C12" s="43">
        <f>C4+C6+C8</f>
        <v>1.8731999999999999E-2</v>
      </c>
      <c r="D12" s="9"/>
      <c r="E12" s="91" t="s">
        <v>20</v>
      </c>
      <c r="F12" s="43">
        <f>F4+F6+F8</f>
        <v>1.8942000000000001E-2</v>
      </c>
      <c r="G12" s="43">
        <f>G4+G6+G8</f>
        <v>1.9001999999999998E-2</v>
      </c>
      <c r="I12" s="91" t="s">
        <v>20</v>
      </c>
      <c r="J12" s="43">
        <f>J4+J6+J8</f>
        <v>0.02</v>
      </c>
      <c r="K12" s="43">
        <f>K4+K6+K8</f>
        <v>2.0130000000000002E-2</v>
      </c>
      <c r="L12" s="10"/>
      <c r="M12" s="10"/>
      <c r="Q12" s="9"/>
    </row>
    <row r="13" spans="1:17" ht="15.75" thickBot="1" x14ac:dyDescent="0.3">
      <c r="A13" s="6"/>
      <c r="B13" s="10"/>
      <c r="C13" s="10"/>
      <c r="I13" s="11"/>
    </row>
    <row r="14" spans="1:17" ht="48" customHeight="1" thickBot="1" x14ac:dyDescent="0.3">
      <c r="A14" s="79" t="s">
        <v>11</v>
      </c>
      <c r="B14" s="39" t="s">
        <v>24</v>
      </c>
      <c r="C14" s="39"/>
      <c r="D14" s="58"/>
      <c r="E14" s="79" t="s">
        <v>12</v>
      </c>
      <c r="F14" s="39" t="s">
        <v>33</v>
      </c>
      <c r="G14" s="39" t="s">
        <v>23</v>
      </c>
      <c r="H14" s="12"/>
      <c r="I14" s="79" t="s">
        <v>13</v>
      </c>
      <c r="J14" s="39" t="s">
        <v>33</v>
      </c>
      <c r="K14" s="39" t="s">
        <v>23</v>
      </c>
    </row>
    <row r="15" spans="1:17" ht="15" customHeight="1" x14ac:dyDescent="0.25">
      <c r="A15" s="71"/>
      <c r="B15" s="69"/>
      <c r="C15" s="69"/>
      <c r="D15" s="59"/>
      <c r="E15" s="71"/>
      <c r="F15" s="77"/>
      <c r="G15" s="77"/>
      <c r="H15" s="12"/>
      <c r="I15" s="78"/>
      <c r="J15" s="77"/>
      <c r="K15" s="77"/>
    </row>
    <row r="16" spans="1:17" x14ac:dyDescent="0.25">
      <c r="A16" s="54" t="s">
        <v>0</v>
      </c>
      <c r="B16" s="50">
        <v>3.5000000000000001E-3</v>
      </c>
      <c r="C16" s="50"/>
      <c r="D16" s="60"/>
      <c r="E16" s="54" t="s">
        <v>0</v>
      </c>
      <c r="F16" s="73">
        <f>0.22%+0.19%</f>
        <v>4.1000000000000003E-3</v>
      </c>
      <c r="G16" s="73">
        <v>2.2000000000000001E-3</v>
      </c>
      <c r="H16" s="13"/>
      <c r="I16" s="54" t="s">
        <v>0</v>
      </c>
      <c r="J16" s="141">
        <f>0.28%+0.04%</f>
        <v>3.2000000000000006E-3</v>
      </c>
      <c r="K16" s="141">
        <v>2.8E-3</v>
      </c>
      <c r="N16" s="123"/>
      <c r="O16" s="123"/>
    </row>
    <row r="17" spans="1:15" x14ac:dyDescent="0.25">
      <c r="A17" s="54" t="s">
        <v>1</v>
      </c>
      <c r="B17" s="50">
        <f>B16*18%</f>
        <v>6.3000000000000003E-4</v>
      </c>
      <c r="C17" s="50"/>
      <c r="D17" s="60"/>
      <c r="E17" s="54" t="s">
        <v>1</v>
      </c>
      <c r="F17" s="50">
        <f>F16*18%</f>
        <v>7.3800000000000005E-4</v>
      </c>
      <c r="G17" s="73">
        <v>4.0000000000000002E-4</v>
      </c>
      <c r="H17" s="13"/>
      <c r="I17" s="54" t="s">
        <v>1</v>
      </c>
      <c r="J17" s="50">
        <f>J16*18%</f>
        <v>5.7600000000000012E-4</v>
      </c>
      <c r="K17" s="142">
        <v>5.0000000000000001E-4</v>
      </c>
      <c r="N17" s="123"/>
      <c r="O17" s="123"/>
    </row>
    <row r="18" spans="1:15" x14ac:dyDescent="0.25">
      <c r="A18" s="54" t="s">
        <v>2</v>
      </c>
      <c r="B18" s="50">
        <v>1.3699999999999999E-3</v>
      </c>
      <c r="C18" s="70"/>
      <c r="D18" s="61"/>
      <c r="E18" s="54" t="s">
        <v>2</v>
      </c>
      <c r="F18" s="73">
        <f>0.25%-0.224%</f>
        <v>2.5999999999999981E-4</v>
      </c>
      <c r="G18" s="73">
        <v>2.5000000000000001E-3</v>
      </c>
      <c r="H18" s="13"/>
      <c r="I18" s="54" t="s">
        <v>2</v>
      </c>
      <c r="J18" s="142">
        <f>0.27%-0.047%</f>
        <v>2.2300000000000002E-3</v>
      </c>
      <c r="K18" s="142">
        <v>2.7000000000000001E-3</v>
      </c>
      <c r="N18" s="123"/>
      <c r="O18" s="123"/>
    </row>
    <row r="19" spans="1:15" x14ac:dyDescent="0.25">
      <c r="A19" s="53" t="s">
        <v>3</v>
      </c>
      <c r="B19" s="51">
        <f>SUM(B16:B18)</f>
        <v>5.4999999999999997E-3</v>
      </c>
      <c r="C19" s="51"/>
      <c r="D19" s="46"/>
      <c r="E19" s="53" t="s">
        <v>3</v>
      </c>
      <c r="F19" s="74">
        <f>SUM(F16:F18)</f>
        <v>5.0980000000000001E-3</v>
      </c>
      <c r="G19" s="74">
        <f>SUM(G16:G18)</f>
        <v>5.1000000000000004E-3</v>
      </c>
      <c r="H19" s="12"/>
      <c r="I19" s="53" t="s">
        <v>3</v>
      </c>
      <c r="J19" s="142">
        <f>SUM(J16:J18)</f>
        <v>6.0060000000000009E-3</v>
      </c>
      <c r="K19" s="142">
        <f>SUM(K16:K18)</f>
        <v>6.0000000000000001E-3</v>
      </c>
    </row>
    <row r="20" spans="1:15" x14ac:dyDescent="0.25">
      <c r="A20" s="54" t="s">
        <v>4</v>
      </c>
      <c r="B20" s="50">
        <v>4.4999999999999997E-3</v>
      </c>
      <c r="C20" s="50"/>
      <c r="D20" s="45"/>
      <c r="E20" s="54" t="s">
        <v>4</v>
      </c>
      <c r="F20" s="73">
        <v>2.3999999999999998E-3</v>
      </c>
      <c r="G20" s="73">
        <v>2.3999999999999998E-3</v>
      </c>
      <c r="H20" s="13"/>
      <c r="I20" s="54" t="s">
        <v>4</v>
      </c>
      <c r="J20" s="141">
        <v>1.4999999999999999E-2</v>
      </c>
      <c r="K20" s="141">
        <v>1.4999999999999999E-2</v>
      </c>
    </row>
    <row r="21" spans="1:15" x14ac:dyDescent="0.25">
      <c r="A21" s="53" t="s">
        <v>5</v>
      </c>
      <c r="B21" s="51">
        <f>SUM(B19:B20)</f>
        <v>9.9999999999999985E-3</v>
      </c>
      <c r="C21" s="51"/>
      <c r="D21" s="46"/>
      <c r="E21" s="53" t="s">
        <v>5</v>
      </c>
      <c r="F21" s="74">
        <f>SUM(F19:F20)</f>
        <v>7.4979999999999995E-3</v>
      </c>
      <c r="G21" s="74">
        <f>SUM(G19:G20)</f>
        <v>7.4999999999999997E-3</v>
      </c>
      <c r="H21" s="12"/>
      <c r="I21" s="53" t="s">
        <v>5</v>
      </c>
      <c r="J21" s="141">
        <f>J20+J19</f>
        <v>2.1006E-2</v>
      </c>
      <c r="K21" s="141">
        <f>K20+K19</f>
        <v>2.0999999999999998E-2</v>
      </c>
    </row>
    <row r="22" spans="1:15" x14ac:dyDescent="0.25">
      <c r="A22" s="55"/>
      <c r="B22" s="40"/>
      <c r="C22" s="40"/>
      <c r="D22" s="7"/>
      <c r="E22" s="56"/>
      <c r="F22" s="20"/>
      <c r="G22" s="20"/>
      <c r="H22" s="14"/>
      <c r="I22" s="55"/>
      <c r="J22" s="64"/>
      <c r="K22" s="64"/>
    </row>
    <row r="23" spans="1:15" x14ac:dyDescent="0.25">
      <c r="A23" s="56" t="s">
        <v>19</v>
      </c>
      <c r="B23" s="41">
        <f>B16+B18</f>
        <v>4.8700000000000002E-3</v>
      </c>
      <c r="C23" s="41"/>
      <c r="D23" s="10"/>
      <c r="E23" s="56" t="s">
        <v>19</v>
      </c>
      <c r="F23" s="41">
        <f>F16+F18</f>
        <v>4.3600000000000002E-3</v>
      </c>
      <c r="G23" s="41">
        <f>G16+G18</f>
        <v>4.7000000000000002E-3</v>
      </c>
      <c r="H23" s="13"/>
      <c r="I23" s="56" t="s">
        <v>19</v>
      </c>
      <c r="J23" s="65">
        <f>J16+J18</f>
        <v>5.4300000000000008E-3</v>
      </c>
      <c r="K23" s="65">
        <f>K16+K18</f>
        <v>5.4999999999999997E-3</v>
      </c>
    </row>
    <row r="24" spans="1:15" ht="15.75" thickBot="1" x14ac:dyDescent="0.3">
      <c r="A24" s="91" t="s">
        <v>20</v>
      </c>
      <c r="B24" s="43">
        <f>B16+B18+B20</f>
        <v>9.3699999999999999E-3</v>
      </c>
      <c r="C24" s="43"/>
      <c r="D24" s="10"/>
      <c r="E24" s="91" t="s">
        <v>20</v>
      </c>
      <c r="F24" s="43">
        <f>F16+F18+F20</f>
        <v>6.7600000000000004E-3</v>
      </c>
      <c r="G24" s="43">
        <f>G16+G18+G20</f>
        <v>7.1000000000000004E-3</v>
      </c>
      <c r="H24" s="13"/>
      <c r="I24" s="91" t="s">
        <v>20</v>
      </c>
      <c r="J24" s="66">
        <f>J16+J18+J20</f>
        <v>2.043E-2</v>
      </c>
      <c r="K24" s="66">
        <f>K16+K18+K20</f>
        <v>2.0499999999999997E-2</v>
      </c>
    </row>
    <row r="25" spans="1:15" ht="15.75" thickBot="1" x14ac:dyDescent="0.3">
      <c r="F25" s="6"/>
      <c r="G25" s="6"/>
      <c r="H25" s="10"/>
      <c r="I25" s="25"/>
      <c r="J25" s="6"/>
      <c r="K25" s="34"/>
    </row>
    <row r="26" spans="1:15" s="15" customFormat="1" ht="60.75" thickBot="1" x14ac:dyDescent="0.3">
      <c r="A26" s="89" t="s">
        <v>14</v>
      </c>
      <c r="B26" s="39" t="s">
        <v>32</v>
      </c>
      <c r="C26" s="39" t="s">
        <v>22</v>
      </c>
      <c r="D26" s="58"/>
      <c r="E26" s="79" t="s">
        <v>15</v>
      </c>
      <c r="F26" s="39" t="s">
        <v>24</v>
      </c>
      <c r="G26" s="28"/>
      <c r="H26" s="28"/>
      <c r="I26"/>
      <c r="J26" s="6"/>
      <c r="K26"/>
    </row>
    <row r="27" spans="1:15" x14ac:dyDescent="0.25">
      <c r="A27" s="57"/>
      <c r="B27" s="68"/>
      <c r="C27" s="68"/>
      <c r="D27" s="59"/>
      <c r="E27" s="71"/>
      <c r="F27" s="77"/>
    </row>
    <row r="28" spans="1:15" x14ac:dyDescent="0.25">
      <c r="A28" s="23"/>
      <c r="B28" s="62"/>
      <c r="C28" s="62"/>
      <c r="D28" s="59"/>
      <c r="E28" s="53"/>
      <c r="F28" s="72"/>
      <c r="I28" s="33"/>
      <c r="K28" s="8"/>
    </row>
    <row r="29" spans="1:15" x14ac:dyDescent="0.25">
      <c r="A29" s="22" t="s">
        <v>0</v>
      </c>
      <c r="B29" s="126">
        <f>0.029%+0.015%</f>
        <v>4.3999999999999996E-4</v>
      </c>
      <c r="C29" s="126">
        <v>2.9E-4</v>
      </c>
      <c r="D29" s="61"/>
      <c r="E29" s="54" t="s">
        <v>0</v>
      </c>
      <c r="F29" s="73">
        <f>0.004</f>
        <v>4.0000000000000001E-3</v>
      </c>
      <c r="G29" s="33"/>
      <c r="H29" s="33"/>
      <c r="I29" s="33"/>
      <c r="K29" s="8"/>
      <c r="N29" s="123"/>
    </row>
    <row r="30" spans="1:15" x14ac:dyDescent="0.25">
      <c r="A30" s="22" t="s">
        <v>1</v>
      </c>
      <c r="B30" s="70">
        <f>B29*18%+0.001%</f>
        <v>8.9199999999999986E-5</v>
      </c>
      <c r="C30" s="126">
        <v>6.0000000000000002E-5</v>
      </c>
      <c r="D30" s="60"/>
      <c r="E30" s="54" t="s">
        <v>1</v>
      </c>
      <c r="F30" s="73">
        <v>6.8400000000000004E-4</v>
      </c>
      <c r="G30" s="36"/>
      <c r="H30" s="33"/>
      <c r="I30" s="37"/>
      <c r="J30" s="6"/>
      <c r="K30" s="8"/>
      <c r="N30" s="123"/>
    </row>
    <row r="31" spans="1:15" x14ac:dyDescent="0.25">
      <c r="A31" s="22" t="s">
        <v>2</v>
      </c>
      <c r="B31" s="126">
        <f>0.059%-0.0177%</f>
        <v>4.1299999999999996E-4</v>
      </c>
      <c r="C31" s="126">
        <v>5.9000000000000003E-4</v>
      </c>
      <c r="D31" s="75"/>
      <c r="E31" s="54" t="s">
        <v>2</v>
      </c>
      <c r="F31" s="73">
        <v>3.0799999999999998E-3</v>
      </c>
      <c r="G31" s="36"/>
      <c r="H31" s="36"/>
      <c r="I31" s="8"/>
      <c r="J31" s="32"/>
      <c r="K31" s="8"/>
      <c r="N31" s="123"/>
    </row>
    <row r="32" spans="1:15" x14ac:dyDescent="0.25">
      <c r="A32" s="23" t="s">
        <v>3</v>
      </c>
      <c r="B32" s="67">
        <f>SUM(B29:B31)</f>
        <v>9.4219999999999992E-4</v>
      </c>
      <c r="C32" s="67">
        <f>SUM(C29:C31)</f>
        <v>9.4000000000000008E-4</v>
      </c>
      <c r="D32" s="76"/>
      <c r="E32" s="53" t="s">
        <v>3</v>
      </c>
      <c r="F32" s="74">
        <f>SUM(F29:F31)</f>
        <v>7.7640000000000001E-3</v>
      </c>
      <c r="G32" s="8"/>
      <c r="H32" s="8"/>
      <c r="I32" s="127"/>
      <c r="J32" s="7"/>
      <c r="K32" s="8"/>
    </row>
    <row r="33" spans="1:13" x14ac:dyDescent="0.25">
      <c r="A33" s="22"/>
      <c r="B33" s="63"/>
      <c r="C33" s="63"/>
      <c r="D33" s="60"/>
      <c r="E33" s="54"/>
      <c r="F33" s="50"/>
      <c r="G33" s="32"/>
      <c r="H33" s="32"/>
      <c r="I33" s="7"/>
      <c r="K33" s="8"/>
      <c r="M33" s="16"/>
    </row>
    <row r="34" spans="1:13" ht="15.75" thickBot="1" x14ac:dyDescent="0.3">
      <c r="A34" s="92" t="s">
        <v>19</v>
      </c>
      <c r="B34" s="43">
        <f>B29+B31</f>
        <v>8.5299999999999992E-4</v>
      </c>
      <c r="C34" s="43">
        <f>C29+C31</f>
        <v>8.8000000000000003E-4</v>
      </c>
      <c r="D34" s="10"/>
      <c r="E34" s="91" t="s">
        <v>19</v>
      </c>
      <c r="F34" s="43">
        <f>F29+F31</f>
        <v>7.0799999999999995E-3</v>
      </c>
      <c r="G34" s="9"/>
      <c r="H34" s="9"/>
      <c r="I34" s="9"/>
      <c r="K34" s="10"/>
    </row>
    <row r="35" spans="1:13" x14ac:dyDescent="0.25">
      <c r="A35" s="6"/>
      <c r="B35" s="9"/>
      <c r="C35" s="9"/>
      <c r="D35" s="10"/>
      <c r="E35" s="10"/>
      <c r="H35" s="6"/>
      <c r="J35" s="35"/>
    </row>
    <row r="36" spans="1:13" ht="15.75" thickBot="1" x14ac:dyDescent="0.3">
      <c r="F36" s="6"/>
      <c r="G36" s="6"/>
      <c r="H36" s="10"/>
      <c r="I36" s="35"/>
      <c r="K36" s="15"/>
    </row>
    <row r="37" spans="1:13" s="15" customFormat="1" ht="46.5" customHeight="1" thickBot="1" x14ac:dyDescent="0.3">
      <c r="A37" s="79" t="s">
        <v>16</v>
      </c>
      <c r="B37" s="39" t="s">
        <v>24</v>
      </c>
      <c r="C37" s="28"/>
      <c r="D37" s="58"/>
      <c r="E37" s="79" t="s">
        <v>17</v>
      </c>
      <c r="F37" s="39" t="s">
        <v>24</v>
      </c>
      <c r="G37" s="28"/>
      <c r="H37" s="25"/>
      <c r="I37"/>
      <c r="J37" s="8"/>
      <c r="K37"/>
    </row>
    <row r="38" spans="1:13" x14ac:dyDescent="0.25">
      <c r="A38" s="71"/>
      <c r="B38" s="77"/>
      <c r="D38" s="59"/>
      <c r="E38" s="71"/>
      <c r="F38" s="78"/>
      <c r="J38" s="8"/>
    </row>
    <row r="39" spans="1:13" x14ac:dyDescent="0.25">
      <c r="A39" s="54" t="s">
        <v>0</v>
      </c>
      <c r="B39" s="81">
        <v>0</v>
      </c>
      <c r="C39" s="37"/>
      <c r="D39" s="82"/>
      <c r="E39" s="54" t="s">
        <v>0</v>
      </c>
      <c r="F39" s="83">
        <v>0</v>
      </c>
      <c r="G39" s="37"/>
      <c r="H39" s="37"/>
      <c r="J39" s="8"/>
    </row>
    <row r="40" spans="1:13" x14ac:dyDescent="0.25">
      <c r="A40" s="54" t="s">
        <v>1</v>
      </c>
      <c r="B40" s="81">
        <f>B39*18%</f>
        <v>0</v>
      </c>
      <c r="C40" s="37"/>
      <c r="D40" s="82"/>
      <c r="E40" s="54" t="s">
        <v>1</v>
      </c>
      <c r="F40" s="83">
        <f>F39*18%</f>
        <v>0</v>
      </c>
      <c r="G40" s="37"/>
      <c r="H40" s="37"/>
      <c r="J40" s="8"/>
    </row>
    <row r="41" spans="1:13" x14ac:dyDescent="0.25">
      <c r="A41" s="54" t="s">
        <v>2</v>
      </c>
      <c r="B41" s="73">
        <v>5.9999999999999995E-4</v>
      </c>
      <c r="C41" s="33"/>
      <c r="D41" s="60"/>
      <c r="E41" s="54" t="s">
        <v>2</v>
      </c>
      <c r="F41" s="84">
        <v>5.9999999999999995E-4</v>
      </c>
      <c r="G41" s="33"/>
      <c r="H41" s="33"/>
      <c r="I41" s="17"/>
      <c r="J41" s="8"/>
    </row>
    <row r="42" spans="1:13" x14ac:dyDescent="0.25">
      <c r="A42" s="53" t="s">
        <v>3</v>
      </c>
      <c r="B42" s="74">
        <f>SUM(B39:B41)</f>
        <v>5.9999999999999995E-4</v>
      </c>
      <c r="C42" s="8"/>
      <c r="D42" s="47"/>
      <c r="E42" s="53" t="s">
        <v>3</v>
      </c>
      <c r="F42" s="85">
        <f>SUM(F39:F41)</f>
        <v>5.9999999999999995E-4</v>
      </c>
      <c r="G42" s="8"/>
      <c r="H42" s="8"/>
      <c r="J42" s="8"/>
    </row>
    <row r="43" spans="1:13" x14ac:dyDescent="0.25">
      <c r="A43" s="54" t="s">
        <v>4</v>
      </c>
      <c r="B43" s="73">
        <v>1.1999999999999999E-3</v>
      </c>
      <c r="C43" s="33"/>
      <c r="D43" s="60"/>
      <c r="E43" s="54" t="s">
        <v>4</v>
      </c>
      <c r="F43" s="84">
        <v>1.5E-3</v>
      </c>
      <c r="G43" s="33"/>
      <c r="H43" s="33"/>
      <c r="I43" s="18"/>
      <c r="J43" s="17"/>
    </row>
    <row r="44" spans="1:13" ht="16.5" customHeight="1" x14ac:dyDescent="0.25">
      <c r="A44" s="53" t="s">
        <v>5</v>
      </c>
      <c r="B44" s="74">
        <f>SUM(B42:B43)</f>
        <v>1.8E-3</v>
      </c>
      <c r="C44" s="8"/>
      <c r="D44" s="47"/>
      <c r="E44" s="53" t="s">
        <v>5</v>
      </c>
      <c r="F44" s="85">
        <f>SUM(F42:F43)</f>
        <v>2.0999999999999999E-3</v>
      </c>
      <c r="G44" s="8"/>
      <c r="H44" s="8"/>
      <c r="I44" s="18"/>
    </row>
    <row r="45" spans="1:13" ht="23.25" customHeight="1" x14ac:dyDescent="0.25">
      <c r="A45" s="55"/>
      <c r="B45" s="80"/>
      <c r="C45" s="8"/>
      <c r="D45" s="8"/>
      <c r="E45" s="53"/>
      <c r="F45" s="85"/>
      <c r="G45" s="8"/>
      <c r="H45" s="8"/>
      <c r="I45" s="10"/>
    </row>
    <row r="46" spans="1:13" x14ac:dyDescent="0.25">
      <c r="A46" s="56" t="s">
        <v>19</v>
      </c>
      <c r="B46" s="41">
        <f>B39+B41</f>
        <v>5.9999999999999995E-4</v>
      </c>
      <c r="C46" s="9"/>
      <c r="D46" s="10"/>
      <c r="E46" s="56" t="s">
        <v>19</v>
      </c>
      <c r="F46" s="86">
        <f>F39+F41</f>
        <v>5.9999999999999995E-4</v>
      </c>
      <c r="G46" s="9"/>
      <c r="H46" s="10"/>
      <c r="I46" s="10"/>
      <c r="J46" s="93"/>
    </row>
    <row r="47" spans="1:13" ht="15.75" thickBot="1" x14ac:dyDescent="0.3">
      <c r="A47" s="91" t="s">
        <v>20</v>
      </c>
      <c r="B47" s="43">
        <f>B39+B41+B43</f>
        <v>1.8E-3</v>
      </c>
      <c r="C47" s="9"/>
      <c r="D47" s="10"/>
      <c r="E47" s="91" t="s">
        <v>20</v>
      </c>
      <c r="F47" s="87">
        <f>F39+F41+F43</f>
        <v>2.0999999999999999E-3</v>
      </c>
      <c r="G47" s="9"/>
      <c r="H47" s="10"/>
      <c r="I47" s="93"/>
      <c r="K47" s="94"/>
    </row>
    <row r="48" spans="1:13" ht="23.25" customHeight="1" x14ac:dyDescent="0.25">
      <c r="A48" s="6"/>
      <c r="B48" s="8"/>
      <c r="C48" s="8"/>
      <c r="D48" s="8"/>
      <c r="E48" s="19"/>
      <c r="F48" s="6"/>
      <c r="G48" s="6"/>
      <c r="H48" s="6"/>
      <c r="J48" s="25"/>
      <c r="L48" s="17"/>
    </row>
    <row r="49" spans="1:14" ht="15.75" thickBot="1" x14ac:dyDescent="0.3">
      <c r="J49" s="35"/>
      <c r="K49" s="35"/>
    </row>
    <row r="50" spans="1:14" s="15" customFormat="1" ht="48" customHeight="1" thickBot="1" x14ac:dyDescent="0.3">
      <c r="A50" s="90" t="s">
        <v>25</v>
      </c>
      <c r="B50" s="39" t="s">
        <v>24</v>
      </c>
      <c r="C50" s="28"/>
      <c r="D50" s="58"/>
      <c r="E50" s="79" t="s">
        <v>26</v>
      </c>
      <c r="F50" s="128" t="s">
        <v>33</v>
      </c>
      <c r="G50" s="128" t="s">
        <v>23</v>
      </c>
      <c r="H50"/>
      <c r="I50"/>
      <c r="J50"/>
    </row>
    <row r="51" spans="1:14" x14ac:dyDescent="0.25">
      <c r="A51" s="53"/>
      <c r="B51" s="129"/>
      <c r="D51" s="59"/>
      <c r="E51" s="78"/>
      <c r="F51" s="136"/>
      <c r="G51" s="136"/>
      <c r="H51" s="33"/>
      <c r="J51" s="8"/>
    </row>
    <row r="52" spans="1:14" x14ac:dyDescent="0.25">
      <c r="A52" s="54" t="s">
        <v>0</v>
      </c>
      <c r="B52" s="130">
        <v>0</v>
      </c>
      <c r="C52" s="37"/>
      <c r="D52" s="82"/>
      <c r="E52" s="54" t="s">
        <v>0</v>
      </c>
      <c r="F52" s="141">
        <f>0.125%+0.06%</f>
        <v>1.8500000000000001E-3</v>
      </c>
      <c r="G52" s="141">
        <v>1.25E-3</v>
      </c>
      <c r="H52" s="33"/>
      <c r="J52" s="8"/>
      <c r="N52" s="123"/>
    </row>
    <row r="53" spans="1:14" x14ac:dyDescent="0.25">
      <c r="A53" s="54" t="s">
        <v>1</v>
      </c>
      <c r="B53" s="130">
        <f>B52*18%</f>
        <v>0</v>
      </c>
      <c r="C53" s="37"/>
      <c r="D53" s="82"/>
      <c r="E53" s="54" t="s">
        <v>1</v>
      </c>
      <c r="F53" s="142">
        <f>F52*18%</f>
        <v>3.3300000000000002E-4</v>
      </c>
      <c r="G53" s="142">
        <f>G52*18%</f>
        <v>2.2499999999999999E-4</v>
      </c>
      <c r="H53" s="36"/>
      <c r="I53" s="17"/>
      <c r="J53" s="8"/>
      <c r="N53" s="123"/>
    </row>
    <row r="54" spans="1:14" x14ac:dyDescent="0.25">
      <c r="A54" s="54" t="s">
        <v>2</v>
      </c>
      <c r="B54" s="131">
        <v>1E-3</v>
      </c>
      <c r="C54" s="33"/>
      <c r="D54" s="60"/>
      <c r="E54" s="54" t="s">
        <v>2</v>
      </c>
      <c r="F54" s="142">
        <f>0.25%-0.071%</f>
        <v>1.7900000000000001E-3</v>
      </c>
      <c r="G54" s="142">
        <v>2.5000000000000001E-3</v>
      </c>
      <c r="H54" s="8"/>
      <c r="J54" s="8"/>
      <c r="N54" s="123"/>
    </row>
    <row r="55" spans="1:14" x14ac:dyDescent="0.25">
      <c r="A55" s="53" t="s">
        <v>3</v>
      </c>
      <c r="B55" s="132">
        <f>SUM(B52:B54)</f>
        <v>1E-3</v>
      </c>
      <c r="C55" s="8"/>
      <c r="D55" s="47"/>
      <c r="E55" s="53" t="s">
        <v>3</v>
      </c>
      <c r="F55" s="143">
        <f>SUM(F52:F54)</f>
        <v>3.973E-3</v>
      </c>
      <c r="G55" s="143">
        <f>SUM(G52:G54)</f>
        <v>3.9750000000000002E-3</v>
      </c>
      <c r="H55" s="33"/>
      <c r="I55" s="17"/>
      <c r="J55" s="8"/>
    </row>
    <row r="56" spans="1:14" x14ac:dyDescent="0.25">
      <c r="A56" s="54" t="s">
        <v>4</v>
      </c>
      <c r="B56" s="131">
        <v>3.7000000000000002E-3</v>
      </c>
      <c r="C56" s="33"/>
      <c r="D56" s="60"/>
      <c r="E56" s="54" t="s">
        <v>4</v>
      </c>
      <c r="F56" s="141">
        <f>1.6%</f>
        <v>1.6E-2</v>
      </c>
      <c r="G56" s="141">
        <v>1.6E-2</v>
      </c>
      <c r="H56" s="8"/>
      <c r="J56" s="8"/>
    </row>
    <row r="57" spans="1:14" x14ac:dyDescent="0.25">
      <c r="A57" s="53" t="s">
        <v>5</v>
      </c>
      <c r="B57" s="132">
        <f>SUM(B55:B56)</f>
        <v>4.7000000000000002E-3</v>
      </c>
      <c r="C57" s="8"/>
      <c r="D57" s="47"/>
      <c r="E57" s="53" t="s">
        <v>5</v>
      </c>
      <c r="F57" s="144">
        <f>F56+F55</f>
        <v>1.9973000000000001E-2</v>
      </c>
      <c r="G57" s="144">
        <f>G56+G55</f>
        <v>1.9975E-2</v>
      </c>
      <c r="I57" s="10"/>
    </row>
    <row r="58" spans="1:14" x14ac:dyDescent="0.25">
      <c r="A58" s="56"/>
      <c r="B58" s="133"/>
      <c r="E58" s="88"/>
      <c r="F58" s="137"/>
      <c r="G58" s="137"/>
      <c r="H58" s="10"/>
      <c r="I58" s="10"/>
    </row>
    <row r="59" spans="1:14" x14ac:dyDescent="0.25">
      <c r="A59" s="56" t="s">
        <v>19</v>
      </c>
      <c r="B59" s="134">
        <f>B52+B54</f>
        <v>1E-3</v>
      </c>
      <c r="C59" s="9"/>
      <c r="D59" s="10"/>
      <c r="E59" s="56" t="s">
        <v>19</v>
      </c>
      <c r="F59" s="65">
        <f>F52+F54</f>
        <v>3.64E-3</v>
      </c>
      <c r="G59" s="65">
        <f>G52+G54</f>
        <v>3.7499999999999999E-3</v>
      </c>
      <c r="H59" s="10"/>
    </row>
    <row r="60" spans="1:14" ht="15.75" thickBot="1" x14ac:dyDescent="0.3">
      <c r="A60" s="91" t="s">
        <v>20</v>
      </c>
      <c r="B60" s="135">
        <f>B52+B54+B56</f>
        <v>4.7000000000000002E-3</v>
      </c>
      <c r="C60" s="9"/>
      <c r="D60" s="10"/>
      <c r="E60" s="91" t="s">
        <v>20</v>
      </c>
      <c r="F60" s="66">
        <f>F52+F54+F56</f>
        <v>1.9640000000000001E-2</v>
      </c>
      <c r="G60" s="66">
        <f>G52+G54+G56</f>
        <v>1.975E-2</v>
      </c>
    </row>
    <row r="63" spans="1:14" x14ac:dyDescent="0.25">
      <c r="A63" s="138" t="s">
        <v>34</v>
      </c>
    </row>
    <row r="64" spans="1:14" x14ac:dyDescent="0.25">
      <c r="A64" s="138" t="s">
        <v>35</v>
      </c>
    </row>
    <row r="78" spans="1:7" ht="47.25" customHeight="1" x14ac:dyDescent="0.25">
      <c r="A78" s="106"/>
      <c r="B78" s="106"/>
      <c r="C78" s="25"/>
      <c r="D78" s="25"/>
      <c r="E78" s="25"/>
      <c r="F78" s="25"/>
      <c r="G78" s="95"/>
    </row>
    <row r="79" spans="1:7" ht="63" customHeight="1" x14ac:dyDescent="0.25">
      <c r="A79" s="107"/>
      <c r="B79" s="107"/>
      <c r="C79" s="25"/>
      <c r="D79" s="95"/>
      <c r="E79" s="25"/>
      <c r="F79" s="25"/>
      <c r="G79" s="108"/>
    </row>
    <row r="80" spans="1:7" x14ac:dyDescent="0.25">
      <c r="A80" s="11"/>
      <c r="B80" s="11"/>
      <c r="C80" s="109"/>
      <c r="D80" s="108"/>
      <c r="E80" s="11"/>
      <c r="F80" s="109"/>
      <c r="G80" s="108"/>
    </row>
    <row r="81" spans="1:7" x14ac:dyDescent="0.25">
      <c r="B81" s="11"/>
      <c r="C81" s="109"/>
      <c r="D81" s="108"/>
      <c r="E81" s="11"/>
      <c r="F81" s="109"/>
      <c r="G81" s="108"/>
    </row>
    <row r="82" spans="1:7" x14ac:dyDescent="0.25">
      <c r="B82" s="11"/>
      <c r="C82" s="109"/>
      <c r="D82" s="108"/>
      <c r="E82" s="11"/>
      <c r="F82" s="109"/>
    </row>
    <row r="83" spans="1:7" x14ac:dyDescent="0.25">
      <c r="A83" s="6"/>
      <c r="B83" s="6"/>
      <c r="C83" s="18"/>
      <c r="D83" s="18"/>
      <c r="E83" s="18"/>
      <c r="F83" s="18"/>
    </row>
    <row r="84" spans="1:7" x14ac:dyDescent="0.25">
      <c r="C84" s="110"/>
      <c r="D84" s="110"/>
      <c r="E84" s="110"/>
      <c r="F84" s="110"/>
    </row>
    <row r="85" spans="1:7" x14ac:dyDescent="0.25">
      <c r="A85" s="6"/>
      <c r="B85" s="6"/>
      <c r="C85" s="18"/>
      <c r="D85" s="18"/>
      <c r="E85" s="18"/>
      <c r="F85" s="18"/>
    </row>
    <row r="86" spans="1:7" x14ac:dyDescent="0.25">
      <c r="A86" s="6"/>
      <c r="B86" s="6"/>
      <c r="C86" s="17"/>
      <c r="D86" s="17"/>
      <c r="E86" s="17"/>
      <c r="F86" s="17"/>
    </row>
    <row r="87" spans="1:7" x14ac:dyDescent="0.25">
      <c r="A87" s="6"/>
      <c r="B87" s="6"/>
      <c r="C87" s="111"/>
      <c r="D87" s="111"/>
      <c r="E87" s="111"/>
      <c r="F87" s="112"/>
    </row>
    <row r="88" spans="1:7" x14ac:dyDescent="0.25">
      <c r="A88" s="6"/>
      <c r="B88" s="6"/>
      <c r="C88" s="111"/>
      <c r="D88" s="111"/>
      <c r="E88" s="111"/>
      <c r="F88" s="112"/>
    </row>
    <row r="91" spans="1:7" ht="46.5" customHeight="1" x14ac:dyDescent="0.25">
      <c r="A91" s="106"/>
      <c r="B91" s="106"/>
      <c r="C91" s="25"/>
      <c r="D91" s="25"/>
      <c r="E91" s="25"/>
      <c r="F91" s="25"/>
      <c r="G91" s="95"/>
    </row>
    <row r="92" spans="1:7" ht="61.5" customHeight="1" x14ac:dyDescent="0.25">
      <c r="A92" s="113"/>
      <c r="B92" s="114"/>
      <c r="C92" s="25"/>
      <c r="D92" s="95"/>
      <c r="E92" s="25"/>
      <c r="F92" s="25"/>
      <c r="G92" s="109"/>
    </row>
    <row r="93" spans="1:7" x14ac:dyDescent="0.25">
      <c r="A93" s="11"/>
      <c r="B93" s="11"/>
      <c r="C93" s="109"/>
      <c r="D93" s="109"/>
      <c r="E93" s="11"/>
      <c r="F93" s="109"/>
      <c r="G93" s="109"/>
    </row>
    <row r="94" spans="1:7" x14ac:dyDescent="0.25">
      <c r="B94" s="11"/>
      <c r="C94" s="109"/>
      <c r="D94" s="109"/>
      <c r="E94" s="11"/>
      <c r="F94" s="109"/>
      <c r="G94" s="109"/>
    </row>
    <row r="95" spans="1:7" x14ac:dyDescent="0.25">
      <c r="B95" s="11"/>
      <c r="C95" s="109"/>
      <c r="D95" s="109"/>
      <c r="E95" s="11"/>
      <c r="F95" s="109"/>
      <c r="G95" s="18"/>
    </row>
    <row r="96" spans="1:7" x14ac:dyDescent="0.25">
      <c r="A96" s="6"/>
      <c r="B96" s="6"/>
      <c r="C96" s="18"/>
      <c r="D96" s="18"/>
      <c r="E96" s="18"/>
      <c r="F96" s="18"/>
      <c r="G96" s="110"/>
    </row>
    <row r="97" spans="1:7" x14ac:dyDescent="0.25">
      <c r="C97" s="110"/>
      <c r="D97" s="110"/>
      <c r="E97" s="110"/>
      <c r="F97" s="110"/>
      <c r="G97" s="18"/>
    </row>
    <row r="98" spans="1:7" x14ac:dyDescent="0.25">
      <c r="A98" s="6"/>
      <c r="B98" s="6"/>
      <c r="C98" s="18"/>
      <c r="D98" s="18"/>
      <c r="E98" s="18"/>
      <c r="F98" s="18"/>
      <c r="G98" s="17"/>
    </row>
    <row r="99" spans="1:7" x14ac:dyDescent="0.25">
      <c r="A99" s="6"/>
      <c r="B99" s="6"/>
      <c r="C99" s="17"/>
      <c r="D99" s="17"/>
      <c r="E99" s="17"/>
      <c r="F99" s="17"/>
      <c r="G99" s="112"/>
    </row>
    <row r="100" spans="1:7" x14ac:dyDescent="0.25">
      <c r="A100" s="6"/>
      <c r="B100" s="6"/>
      <c r="C100" s="111"/>
      <c r="D100" s="111"/>
      <c r="E100" s="111"/>
      <c r="F100" s="112"/>
      <c r="G100" s="112"/>
    </row>
    <row r="101" spans="1:7" x14ac:dyDescent="0.25">
      <c r="A101" s="6"/>
      <c r="B101" s="6"/>
      <c r="C101" s="111"/>
      <c r="D101" s="111"/>
      <c r="E101" s="111"/>
      <c r="F101" s="112"/>
    </row>
    <row r="105" spans="1:7" x14ac:dyDescent="0.25">
      <c r="A105" s="106"/>
      <c r="B105" s="25"/>
    </row>
    <row r="106" spans="1:7" x14ac:dyDescent="0.25">
      <c r="A106" s="6"/>
      <c r="B106" s="25"/>
    </row>
    <row r="107" spans="1:7" x14ac:dyDescent="0.25">
      <c r="B107" s="109"/>
    </row>
    <row r="108" spans="1:7" x14ac:dyDescent="0.25">
      <c r="B108" s="109"/>
    </row>
    <row r="109" spans="1:7" x14ac:dyDescent="0.25">
      <c r="B109" s="109"/>
    </row>
    <row r="110" spans="1:7" x14ac:dyDescent="0.25">
      <c r="A110" s="6"/>
      <c r="B110" s="18"/>
    </row>
    <row r="111" spans="1:7" x14ac:dyDescent="0.25">
      <c r="B111" s="110"/>
    </row>
    <row r="112" spans="1:7" x14ac:dyDescent="0.25">
      <c r="A112" s="6"/>
      <c r="B112" s="18"/>
    </row>
    <row r="113" spans="1:2" x14ac:dyDescent="0.25">
      <c r="A113" s="6"/>
      <c r="B113" s="17"/>
    </row>
    <row r="114" spans="1:2" x14ac:dyDescent="0.25">
      <c r="A114" s="6"/>
      <c r="B114" s="111"/>
    </row>
    <row r="115" spans="1:2" x14ac:dyDescent="0.25">
      <c r="A115" s="6"/>
      <c r="B115" s="111"/>
    </row>
  </sheetData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5ECB-F445-4638-B64F-B2D1244EFDF9}">
  <dimension ref="A2:I16"/>
  <sheetViews>
    <sheetView workbookViewId="0">
      <selection activeCell="E17" sqref="E17"/>
    </sheetView>
  </sheetViews>
  <sheetFormatPr defaultRowHeight="15" x14ac:dyDescent="0.25"/>
  <cols>
    <col min="1" max="1" width="25.5703125" bestFit="1" customWidth="1"/>
    <col min="2" max="2" width="11" bestFit="1" customWidth="1"/>
    <col min="3" max="3" width="13.85546875" bestFit="1" customWidth="1"/>
    <col min="4" max="4" width="25.5703125" bestFit="1" customWidth="1"/>
    <col min="5" max="5" width="16.140625" bestFit="1" customWidth="1"/>
    <col min="6" max="6" width="13.85546875" bestFit="1" customWidth="1"/>
    <col min="7" max="7" width="25.5703125" bestFit="1" customWidth="1"/>
    <col min="8" max="8" width="14" bestFit="1" customWidth="1"/>
    <col min="9" max="9" width="10.7109375" bestFit="1" customWidth="1"/>
    <col min="11" max="11" width="16.28515625" bestFit="1" customWidth="1"/>
  </cols>
  <sheetData>
    <row r="2" spans="1:9" x14ac:dyDescent="0.25">
      <c r="A2" s="125" t="s">
        <v>27</v>
      </c>
    </row>
    <row r="3" spans="1:9" x14ac:dyDescent="0.25">
      <c r="A3" s="21"/>
      <c r="G3" s="25"/>
    </row>
    <row r="4" spans="1:9" ht="32.25" customHeight="1" thickBot="1" x14ac:dyDescent="0.3">
      <c r="A4" s="139" t="s">
        <v>18</v>
      </c>
      <c r="B4" s="140"/>
      <c r="C4" s="122"/>
      <c r="D4" s="122"/>
      <c r="E4" s="122"/>
      <c r="F4" s="25"/>
      <c r="G4" s="95"/>
    </row>
    <row r="5" spans="1:9" ht="63" customHeight="1" thickBot="1" x14ac:dyDescent="0.3">
      <c r="A5" s="121"/>
      <c r="B5" s="120" t="s">
        <v>6</v>
      </c>
      <c r="C5" s="118" t="s">
        <v>28</v>
      </c>
      <c r="D5" s="119"/>
      <c r="E5" s="120" t="s">
        <v>31</v>
      </c>
      <c r="F5" s="115" t="s">
        <v>28</v>
      </c>
      <c r="G5" s="116"/>
      <c r="H5" s="117" t="s">
        <v>29</v>
      </c>
      <c r="I5" s="99" t="s">
        <v>30</v>
      </c>
    </row>
    <row r="6" spans="1:9" x14ac:dyDescent="0.25">
      <c r="A6" s="96" t="s">
        <v>7</v>
      </c>
      <c r="B6" s="101">
        <f>500*10000000</f>
        <v>5000000000</v>
      </c>
      <c r="C6" s="149">
        <v>8.1999999999999998E-4</v>
      </c>
      <c r="D6" s="96" t="s">
        <v>0</v>
      </c>
      <c r="E6" s="101">
        <f>33.31*10000000</f>
        <v>333100000</v>
      </c>
      <c r="F6" s="149">
        <v>4.6000000000000001E-4</v>
      </c>
      <c r="G6" s="100" t="s">
        <v>0</v>
      </c>
      <c r="H6" s="5">
        <f>B6+E6</f>
        <v>5333100000</v>
      </c>
      <c r="I6" s="145">
        <f>(B6*C6+E6*F6)/H6</f>
        <v>7.9751476627102432E-4</v>
      </c>
    </row>
    <row r="7" spans="1:9" x14ac:dyDescent="0.25">
      <c r="A7" s="22" t="s">
        <v>1</v>
      </c>
      <c r="B7" s="3">
        <f>500*10000000</f>
        <v>5000000000</v>
      </c>
      <c r="C7" s="150">
        <f>C6*18%</f>
        <v>1.4759999999999998E-4</v>
      </c>
      <c r="D7" s="22" t="s">
        <v>1</v>
      </c>
      <c r="E7" s="3">
        <f>33.31*10000000</f>
        <v>333100000</v>
      </c>
      <c r="F7" s="150">
        <f>F6*18%</f>
        <v>8.2799999999999993E-5</v>
      </c>
      <c r="G7" s="22" t="s">
        <v>1</v>
      </c>
      <c r="H7" s="3">
        <f>B7+E7</f>
        <v>5333100000</v>
      </c>
      <c r="I7" s="126">
        <f>(B7*C7+E7*F7)/H7</f>
        <v>1.4355265792878437E-4</v>
      </c>
    </row>
    <row r="8" spans="1:9" x14ac:dyDescent="0.25">
      <c r="A8" s="22" t="s">
        <v>2</v>
      </c>
      <c r="B8" s="3">
        <f>500*10000000</f>
        <v>5000000000</v>
      </c>
      <c r="C8" s="150">
        <v>6.3239999999999998E-4</v>
      </c>
      <c r="D8" s="22" t="s">
        <v>2</v>
      </c>
      <c r="E8" s="3">
        <f>33.31*10000000</f>
        <v>333100000</v>
      </c>
      <c r="F8" s="150">
        <v>8.0000000000000004E-4</v>
      </c>
      <c r="G8" s="22" t="s">
        <v>2</v>
      </c>
      <c r="H8" s="3">
        <f>B8+E8</f>
        <v>5333100000</v>
      </c>
      <c r="I8" s="126">
        <f>(B8*C8+E8*F8)/H8</f>
        <v>6.4286812548048982E-4</v>
      </c>
    </row>
    <row r="9" spans="1:9" s="6" customFormat="1" x14ac:dyDescent="0.25">
      <c r="A9" s="23" t="s">
        <v>3</v>
      </c>
      <c r="B9" s="2"/>
      <c r="C9" s="67">
        <f>SUM(C6:C8)</f>
        <v>1.5999999999999999E-3</v>
      </c>
      <c r="D9" s="23" t="s">
        <v>3</v>
      </c>
      <c r="E9" s="2" t="s">
        <v>8</v>
      </c>
      <c r="F9" s="67">
        <f>SUM(F6:F8)</f>
        <v>1.3427999999999999E-3</v>
      </c>
      <c r="G9" s="23" t="s">
        <v>3</v>
      </c>
      <c r="H9" s="2"/>
      <c r="I9" s="146">
        <f>SUM(I6:I8)</f>
        <v>1.5839355496802985E-3</v>
      </c>
    </row>
    <row r="10" spans="1:9" x14ac:dyDescent="0.25">
      <c r="A10" s="22" t="s">
        <v>4</v>
      </c>
      <c r="B10" s="4"/>
      <c r="C10" s="126">
        <v>1E-3</v>
      </c>
      <c r="D10" s="22" t="s">
        <v>4</v>
      </c>
      <c r="E10" s="4"/>
      <c r="F10" s="126">
        <v>1E-3</v>
      </c>
      <c r="G10" s="22" t="s">
        <v>4</v>
      </c>
      <c r="H10" s="4"/>
      <c r="I10" s="147">
        <v>1E-3</v>
      </c>
    </row>
    <row r="11" spans="1:9" s="6" customFormat="1" ht="15.75" thickBot="1" x14ac:dyDescent="0.3">
      <c r="A11" s="97" t="s">
        <v>5</v>
      </c>
      <c r="B11" s="104"/>
      <c r="C11" s="151">
        <f>SUM(C9:C10)</f>
        <v>2.5999999999999999E-3</v>
      </c>
      <c r="D11" s="97" t="s">
        <v>5</v>
      </c>
      <c r="E11" s="104"/>
      <c r="F11" s="151">
        <f>SUM(F9:F10)</f>
        <v>2.3427999999999999E-3</v>
      </c>
      <c r="G11" s="97" t="s">
        <v>5</v>
      </c>
      <c r="H11" s="104"/>
      <c r="I11" s="148">
        <f>I10+I9</f>
        <v>2.5839355496802986E-3</v>
      </c>
    </row>
    <row r="12" spans="1:9" x14ac:dyDescent="0.25">
      <c r="A12" s="24"/>
      <c r="B12" s="6"/>
      <c r="C12" s="80"/>
      <c r="D12" s="24"/>
      <c r="E12" s="6"/>
      <c r="F12" s="80"/>
      <c r="G12" s="24"/>
      <c r="H12" s="6"/>
      <c r="I12" s="105"/>
    </row>
    <row r="13" spans="1:9" x14ac:dyDescent="0.25">
      <c r="A13" s="24"/>
      <c r="B13" s="6"/>
      <c r="C13" s="102"/>
      <c r="D13" s="24"/>
      <c r="E13" s="6"/>
      <c r="F13" s="102"/>
      <c r="G13" s="56" t="s">
        <v>19</v>
      </c>
      <c r="H13" s="6"/>
      <c r="I13" s="41">
        <f>I6+I8</f>
        <v>1.4403828917515142E-3</v>
      </c>
    </row>
    <row r="14" spans="1:9" ht="15.75" thickBot="1" x14ac:dyDescent="0.3">
      <c r="A14" s="42"/>
      <c r="B14" s="98"/>
      <c r="C14" s="103"/>
      <c r="D14" s="42"/>
      <c r="E14" s="98"/>
      <c r="F14" s="103"/>
      <c r="G14" s="91" t="s">
        <v>20</v>
      </c>
      <c r="H14" s="98"/>
      <c r="I14" s="43">
        <f>I6+I8+I10</f>
        <v>2.4403828917515143E-3</v>
      </c>
    </row>
    <row r="15" spans="1:9" x14ac:dyDescent="0.25">
      <c r="A15" s="21"/>
    </row>
    <row r="16" spans="1:9" x14ac:dyDescent="0.25">
      <c r="A16" s="21"/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 from 01 04 2024</vt:lpstr>
      <vt:lpstr>QLF TER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Gadiyar</dc:creator>
  <cp:lastModifiedBy>Rajendra Gadiyar</cp:lastModifiedBy>
  <cp:lastPrinted>2024-09-12T11:15:29Z</cp:lastPrinted>
  <dcterms:created xsi:type="dcterms:W3CDTF">2024-04-03T04:46:36Z</dcterms:created>
  <dcterms:modified xsi:type="dcterms:W3CDTF">2024-09-27T12:11:37Z</dcterms:modified>
</cp:coreProperties>
</file>